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2400" windowWidth="20490" windowHeight="7935"/>
  </bookViews>
  <sheets>
    <sheet name="Прайс" sheetId="4" r:id="rId1"/>
    <sheet name="Рентабельність операції" sheetId="8" r:id="rId2"/>
    <sheet name="Митні Платежі ЄС" sheetId="6" r:id="rId3"/>
    <sheet name="Справка о таре" sheetId="9" r:id="rId4"/>
  </sheets>
  <definedNames>
    <definedName name="_xlnm._FilterDatabase" localSheetId="0" hidden="1">Прайс!$A$5:$AA$42</definedName>
    <definedName name="footnote_link" localSheetId="2">'Митні Платежі ЄС'!#REF!</definedName>
  </definedNames>
  <calcPr calcId="152511"/>
</workbook>
</file>

<file path=xl/calcChain.xml><?xml version="1.0" encoding="utf-8"?>
<calcChain xmlns="http://schemas.openxmlformats.org/spreadsheetml/2006/main">
  <c r="G26" i="8" l="1"/>
  <c r="G25" i="8"/>
  <c r="E5" i="8"/>
  <c r="E27" i="9"/>
  <c r="E15" i="9"/>
  <c r="F4" i="8"/>
  <c r="E4" i="8"/>
  <c r="B51" i="9"/>
  <c r="B48" i="9"/>
  <c r="B47" i="9"/>
  <c r="B45" i="9"/>
  <c r="B44" i="9"/>
  <c r="B37" i="9"/>
  <c r="B39" i="9" s="1"/>
  <c r="B36" i="9"/>
  <c r="B32" i="9"/>
  <c r="B33" i="9" s="1"/>
  <c r="B27" i="9"/>
  <c r="B24" i="9"/>
  <c r="B23" i="9"/>
  <c r="B20" i="9"/>
  <c r="B21" i="9" s="1"/>
  <c r="B8" i="9"/>
  <c r="B13" i="9" s="1"/>
  <c r="B15" i="9" s="1"/>
  <c r="F5" i="8" l="1"/>
  <c r="B9" i="9"/>
  <c r="B12" i="9"/>
  <c r="F38" i="8"/>
  <c r="E38" i="8"/>
  <c r="F37" i="8"/>
  <c r="E37" i="8"/>
  <c r="F35" i="8"/>
  <c r="E35" i="8"/>
  <c r="F34" i="8"/>
  <c r="E34" i="8"/>
  <c r="F33" i="8"/>
  <c r="E33" i="8"/>
  <c r="F32" i="8"/>
  <c r="E32" i="8"/>
  <c r="F31" i="8"/>
  <c r="E31" i="8"/>
  <c r="F30" i="8"/>
  <c r="E30" i="8"/>
  <c r="F29" i="8"/>
  <c r="E29" i="8"/>
  <c r="F7" i="4"/>
  <c r="H7" i="4" s="1"/>
  <c r="F42" i="4"/>
  <c r="H42" i="4" s="1"/>
  <c r="F41" i="4"/>
  <c r="H41" i="4" s="1"/>
  <c r="F40" i="4"/>
  <c r="H40" i="4" s="1"/>
  <c r="F39" i="4"/>
  <c r="H39" i="4" s="1"/>
  <c r="F38" i="4"/>
  <c r="H38" i="4" s="1"/>
  <c r="F37" i="4"/>
  <c r="H37" i="4" s="1"/>
  <c r="F36" i="4"/>
  <c r="H36" i="4" s="1"/>
  <c r="F35" i="4"/>
  <c r="H35" i="4" s="1"/>
  <c r="F34" i="4"/>
  <c r="H34" i="4" s="1"/>
  <c r="F33" i="4"/>
  <c r="H33" i="4" s="1"/>
  <c r="F32" i="4"/>
  <c r="H32" i="4" s="1"/>
  <c r="F31" i="4"/>
  <c r="H31" i="4" s="1"/>
  <c r="F30" i="4"/>
  <c r="H30" i="4" s="1"/>
  <c r="F29" i="4"/>
  <c r="H29" i="4" s="1"/>
  <c r="F28" i="4"/>
  <c r="H28" i="4" s="1"/>
  <c r="F27" i="4"/>
  <c r="H27" i="4" s="1"/>
  <c r="F26" i="4"/>
  <c r="H26" i="4" s="1"/>
  <c r="F25" i="4"/>
  <c r="H25" i="4" s="1"/>
  <c r="F24" i="4"/>
  <c r="H24" i="4" s="1"/>
  <c r="F23" i="4"/>
  <c r="H23" i="4" s="1"/>
  <c r="F22" i="4"/>
  <c r="H22" i="4" s="1"/>
  <c r="F21" i="4"/>
  <c r="H21" i="4" s="1"/>
  <c r="F20" i="4"/>
  <c r="H20" i="4" s="1"/>
  <c r="F19" i="4"/>
  <c r="H19" i="4" s="1"/>
  <c r="F18" i="4"/>
  <c r="H18" i="4" s="1"/>
  <c r="F17" i="4"/>
  <c r="H17" i="4" s="1"/>
  <c r="F16" i="4"/>
  <c r="H16" i="4" s="1"/>
  <c r="F15" i="4"/>
  <c r="H15" i="4" s="1"/>
  <c r="F14" i="4"/>
  <c r="H14" i="4" s="1"/>
  <c r="F13" i="4"/>
  <c r="H13" i="4" s="1"/>
  <c r="F12" i="4"/>
  <c r="H12" i="4" s="1"/>
  <c r="F11" i="4"/>
  <c r="H11" i="4" s="1"/>
  <c r="F10" i="4"/>
  <c r="H10" i="4" s="1"/>
  <c r="F9" i="4"/>
  <c r="H9" i="4" s="1"/>
  <c r="F8" i="4"/>
  <c r="H8" i="4" s="1"/>
  <c r="I8" i="4"/>
  <c r="K8" i="4"/>
  <c r="M8" i="4"/>
  <c r="N8" i="4"/>
  <c r="O8" i="4"/>
  <c r="P8" i="4"/>
  <c r="R8" i="4"/>
  <c r="T8" i="4"/>
  <c r="I9" i="4"/>
  <c r="K9" i="4"/>
  <c r="M9" i="4"/>
  <c r="N9" i="4"/>
  <c r="O9" i="4"/>
  <c r="P9" i="4"/>
  <c r="R9" i="4"/>
  <c r="T9" i="4"/>
  <c r="I10" i="4"/>
  <c r="K10" i="4"/>
  <c r="M10" i="4"/>
  <c r="N10" i="4"/>
  <c r="O10" i="4"/>
  <c r="P10" i="4"/>
  <c r="R10" i="4"/>
  <c r="T10" i="4"/>
  <c r="I11" i="4"/>
  <c r="K11" i="4"/>
  <c r="M11" i="4"/>
  <c r="N11" i="4"/>
  <c r="O11" i="4"/>
  <c r="P11" i="4"/>
  <c r="R11" i="4"/>
  <c r="T11" i="4"/>
  <c r="I12" i="4"/>
  <c r="K12" i="4"/>
  <c r="M12" i="4"/>
  <c r="N12" i="4"/>
  <c r="O12" i="4"/>
  <c r="P12" i="4"/>
  <c r="R12" i="4"/>
  <c r="T12" i="4"/>
  <c r="I13" i="4"/>
  <c r="K13" i="4"/>
  <c r="M13" i="4"/>
  <c r="N13" i="4"/>
  <c r="O13" i="4"/>
  <c r="P13" i="4"/>
  <c r="R13" i="4"/>
  <c r="T13" i="4"/>
  <c r="I14" i="4"/>
  <c r="K14" i="4"/>
  <c r="M14" i="4"/>
  <c r="N14" i="4"/>
  <c r="O14" i="4"/>
  <c r="P14" i="4"/>
  <c r="R14" i="4"/>
  <c r="T14" i="4"/>
  <c r="I15" i="4"/>
  <c r="K15" i="4"/>
  <c r="M15" i="4"/>
  <c r="N15" i="4"/>
  <c r="O15" i="4"/>
  <c r="P15" i="4"/>
  <c r="R15" i="4"/>
  <c r="T15" i="4"/>
  <c r="I16" i="4"/>
  <c r="K16" i="4"/>
  <c r="M16" i="4"/>
  <c r="N16" i="4"/>
  <c r="O16" i="4"/>
  <c r="P16" i="4"/>
  <c r="R16" i="4"/>
  <c r="T16" i="4"/>
  <c r="I17" i="4"/>
  <c r="K17" i="4"/>
  <c r="M17" i="4"/>
  <c r="N17" i="4"/>
  <c r="O17" i="4"/>
  <c r="P17" i="4"/>
  <c r="R17" i="4"/>
  <c r="T17" i="4"/>
  <c r="I18" i="4"/>
  <c r="K18" i="4"/>
  <c r="M18" i="4"/>
  <c r="N18" i="4"/>
  <c r="O18" i="4"/>
  <c r="P18" i="4"/>
  <c r="R18" i="4"/>
  <c r="T18" i="4"/>
  <c r="I19" i="4"/>
  <c r="K19" i="4"/>
  <c r="M19" i="4"/>
  <c r="N19" i="4"/>
  <c r="O19" i="4"/>
  <c r="P19" i="4"/>
  <c r="R19" i="4"/>
  <c r="T19" i="4"/>
  <c r="I20" i="4"/>
  <c r="K20" i="4"/>
  <c r="M20" i="4"/>
  <c r="N20" i="4"/>
  <c r="O20" i="4"/>
  <c r="P20" i="4"/>
  <c r="R20" i="4"/>
  <c r="T20" i="4"/>
  <c r="I21" i="4"/>
  <c r="K21" i="4"/>
  <c r="M21" i="4"/>
  <c r="N21" i="4"/>
  <c r="O21" i="4"/>
  <c r="P21" i="4"/>
  <c r="R21" i="4"/>
  <c r="T21" i="4"/>
  <c r="I22" i="4"/>
  <c r="K22" i="4"/>
  <c r="M22" i="4"/>
  <c r="N22" i="4"/>
  <c r="O22" i="4"/>
  <c r="P22" i="4"/>
  <c r="R22" i="4"/>
  <c r="T22" i="4"/>
  <c r="I23" i="4"/>
  <c r="K23" i="4"/>
  <c r="M23" i="4"/>
  <c r="N23" i="4"/>
  <c r="O23" i="4"/>
  <c r="P23" i="4"/>
  <c r="R23" i="4"/>
  <c r="T23" i="4"/>
  <c r="I24" i="4"/>
  <c r="K24" i="4"/>
  <c r="M24" i="4"/>
  <c r="N24" i="4"/>
  <c r="O24" i="4"/>
  <c r="P24" i="4"/>
  <c r="R24" i="4"/>
  <c r="T24" i="4"/>
  <c r="I25" i="4"/>
  <c r="K25" i="4"/>
  <c r="M25" i="4"/>
  <c r="N25" i="4"/>
  <c r="O25" i="4"/>
  <c r="P25" i="4"/>
  <c r="R25" i="4"/>
  <c r="T25" i="4"/>
  <c r="I26" i="4"/>
  <c r="K26" i="4"/>
  <c r="M26" i="4"/>
  <c r="N26" i="4"/>
  <c r="O26" i="4"/>
  <c r="P26" i="4"/>
  <c r="R26" i="4"/>
  <c r="T26" i="4"/>
  <c r="I27" i="4"/>
  <c r="K27" i="4"/>
  <c r="M27" i="4"/>
  <c r="N27" i="4"/>
  <c r="O27" i="4"/>
  <c r="P27" i="4"/>
  <c r="R27" i="4"/>
  <c r="T27" i="4"/>
  <c r="I28" i="4"/>
  <c r="K28" i="4"/>
  <c r="M28" i="4"/>
  <c r="N28" i="4"/>
  <c r="O28" i="4"/>
  <c r="P28" i="4"/>
  <c r="R28" i="4"/>
  <c r="T28" i="4"/>
  <c r="I29" i="4"/>
  <c r="K29" i="4"/>
  <c r="M29" i="4"/>
  <c r="N29" i="4"/>
  <c r="O29" i="4"/>
  <c r="P29" i="4"/>
  <c r="R29" i="4"/>
  <c r="T29" i="4"/>
  <c r="I30" i="4"/>
  <c r="K30" i="4"/>
  <c r="M30" i="4"/>
  <c r="N30" i="4"/>
  <c r="O30" i="4"/>
  <c r="P30" i="4"/>
  <c r="R30" i="4"/>
  <c r="T30" i="4"/>
  <c r="I31" i="4"/>
  <c r="K31" i="4"/>
  <c r="M31" i="4"/>
  <c r="N31" i="4"/>
  <c r="O31" i="4"/>
  <c r="P31" i="4"/>
  <c r="R31" i="4"/>
  <c r="T31" i="4"/>
  <c r="I32" i="4"/>
  <c r="K32" i="4"/>
  <c r="M32" i="4"/>
  <c r="N32" i="4"/>
  <c r="O32" i="4"/>
  <c r="P32" i="4"/>
  <c r="R32" i="4"/>
  <c r="T32" i="4"/>
  <c r="I33" i="4"/>
  <c r="K33" i="4"/>
  <c r="M33" i="4"/>
  <c r="N33" i="4"/>
  <c r="O33" i="4"/>
  <c r="P33" i="4"/>
  <c r="R33" i="4"/>
  <c r="T33" i="4"/>
  <c r="I34" i="4"/>
  <c r="K34" i="4"/>
  <c r="M34" i="4"/>
  <c r="N34" i="4"/>
  <c r="O34" i="4"/>
  <c r="P34" i="4"/>
  <c r="R34" i="4"/>
  <c r="T34" i="4"/>
  <c r="I35" i="4"/>
  <c r="K35" i="4"/>
  <c r="M35" i="4"/>
  <c r="N35" i="4"/>
  <c r="O35" i="4"/>
  <c r="P35" i="4"/>
  <c r="R35" i="4"/>
  <c r="T35" i="4"/>
  <c r="I36" i="4"/>
  <c r="K36" i="4"/>
  <c r="M36" i="4"/>
  <c r="N36" i="4"/>
  <c r="O36" i="4"/>
  <c r="P36" i="4"/>
  <c r="R36" i="4"/>
  <c r="T36" i="4"/>
  <c r="I37" i="4"/>
  <c r="K37" i="4"/>
  <c r="M37" i="4"/>
  <c r="N37" i="4"/>
  <c r="O37" i="4"/>
  <c r="P37" i="4"/>
  <c r="R37" i="4"/>
  <c r="T37" i="4"/>
  <c r="I38" i="4"/>
  <c r="K38" i="4"/>
  <c r="M38" i="4"/>
  <c r="N38" i="4"/>
  <c r="O38" i="4"/>
  <c r="P38" i="4"/>
  <c r="R38" i="4"/>
  <c r="T38" i="4"/>
  <c r="I39" i="4"/>
  <c r="K39" i="4"/>
  <c r="M39" i="4"/>
  <c r="N39" i="4"/>
  <c r="O39" i="4"/>
  <c r="P39" i="4"/>
  <c r="R39" i="4"/>
  <c r="T39" i="4"/>
  <c r="I40" i="4"/>
  <c r="K40" i="4"/>
  <c r="M40" i="4"/>
  <c r="N40" i="4"/>
  <c r="O40" i="4"/>
  <c r="P40" i="4"/>
  <c r="R40" i="4"/>
  <c r="T40" i="4"/>
  <c r="I41" i="4"/>
  <c r="K41" i="4"/>
  <c r="M41" i="4"/>
  <c r="N41" i="4"/>
  <c r="O41" i="4"/>
  <c r="P41" i="4"/>
  <c r="R41" i="4"/>
  <c r="T41" i="4"/>
  <c r="I42" i="4"/>
  <c r="K42" i="4"/>
  <c r="M42" i="4"/>
  <c r="N42" i="4"/>
  <c r="O42" i="4"/>
  <c r="P42" i="4"/>
  <c r="R42" i="4"/>
  <c r="T42" i="4"/>
  <c r="F24" i="8" l="1"/>
  <c r="E24" i="8"/>
  <c r="E25" i="8" s="1"/>
  <c r="G3" i="4"/>
  <c r="G24" i="8" l="1"/>
  <c r="F25" i="8"/>
  <c r="J41" i="4"/>
  <c r="Q41" i="4" s="1"/>
  <c r="V41" i="4" s="1"/>
  <c r="J37" i="4"/>
  <c r="Q37" i="4" s="1"/>
  <c r="V37" i="4" s="1"/>
  <c r="J33" i="4"/>
  <c r="Q33" i="4" s="1"/>
  <c r="V33" i="4" s="1"/>
  <c r="J29" i="4"/>
  <c r="Q29" i="4" s="1"/>
  <c r="V29" i="4" s="1"/>
  <c r="J25" i="4"/>
  <c r="Q25" i="4" s="1"/>
  <c r="V25" i="4" s="1"/>
  <c r="J21" i="4"/>
  <c r="Q21" i="4" s="1"/>
  <c r="V21" i="4" s="1"/>
  <c r="J17" i="4"/>
  <c r="Q17" i="4" s="1"/>
  <c r="V17" i="4" s="1"/>
  <c r="J13" i="4"/>
  <c r="Q13" i="4" s="1"/>
  <c r="V13" i="4" s="1"/>
  <c r="J9" i="4"/>
  <c r="Q9" i="4" s="1"/>
  <c r="V9" i="4" s="1"/>
  <c r="J40" i="4"/>
  <c r="Q40" i="4" s="1"/>
  <c r="V40" i="4" s="1"/>
  <c r="J36" i="4"/>
  <c r="Q36" i="4" s="1"/>
  <c r="V36" i="4" s="1"/>
  <c r="J32" i="4"/>
  <c r="Q32" i="4" s="1"/>
  <c r="V32" i="4" s="1"/>
  <c r="J28" i="4"/>
  <c r="Q28" i="4" s="1"/>
  <c r="V28" i="4" s="1"/>
  <c r="J24" i="4"/>
  <c r="Q24" i="4" s="1"/>
  <c r="V24" i="4" s="1"/>
  <c r="J20" i="4"/>
  <c r="Q20" i="4" s="1"/>
  <c r="V20" i="4" s="1"/>
  <c r="J16" i="4"/>
  <c r="Q16" i="4" s="1"/>
  <c r="V16" i="4" s="1"/>
  <c r="J12" i="4"/>
  <c r="Q12" i="4" s="1"/>
  <c r="V12" i="4" s="1"/>
  <c r="J8" i="4"/>
  <c r="J39" i="4"/>
  <c r="Q39" i="4" s="1"/>
  <c r="V39" i="4" s="1"/>
  <c r="J35" i="4"/>
  <c r="Q35" i="4" s="1"/>
  <c r="V35" i="4" s="1"/>
  <c r="J31" i="4"/>
  <c r="Q31" i="4" s="1"/>
  <c r="V31" i="4" s="1"/>
  <c r="J27" i="4"/>
  <c r="Q27" i="4" s="1"/>
  <c r="V27" i="4" s="1"/>
  <c r="J23" i="4"/>
  <c r="Q23" i="4" s="1"/>
  <c r="V23" i="4" s="1"/>
  <c r="J19" i="4"/>
  <c r="Q19" i="4" s="1"/>
  <c r="V19" i="4" s="1"/>
  <c r="J15" i="4"/>
  <c r="Q15" i="4" s="1"/>
  <c r="V15" i="4" s="1"/>
  <c r="J11" i="4"/>
  <c r="Q11" i="4" s="1"/>
  <c r="V11" i="4" s="1"/>
  <c r="J42" i="4"/>
  <c r="Q42" i="4" s="1"/>
  <c r="V42" i="4" s="1"/>
  <c r="J38" i="4"/>
  <c r="Q38" i="4" s="1"/>
  <c r="V38" i="4" s="1"/>
  <c r="J34" i="4"/>
  <c r="Q34" i="4" s="1"/>
  <c r="V34" i="4" s="1"/>
  <c r="J30" i="4"/>
  <c r="Q30" i="4" s="1"/>
  <c r="V30" i="4" s="1"/>
  <c r="J26" i="4"/>
  <c r="Q26" i="4" s="1"/>
  <c r="V26" i="4" s="1"/>
  <c r="J22" i="4"/>
  <c r="Q22" i="4" s="1"/>
  <c r="V22" i="4" s="1"/>
  <c r="J18" i="4"/>
  <c r="Q18" i="4" s="1"/>
  <c r="V18" i="4" s="1"/>
  <c r="J14" i="4"/>
  <c r="Q14" i="4" s="1"/>
  <c r="V14" i="4" s="1"/>
  <c r="J10" i="4"/>
  <c r="Q10" i="4" s="1"/>
  <c r="V10" i="4" s="1"/>
  <c r="F26" i="8" l="1"/>
  <c r="G29" i="8"/>
  <c r="F45" i="8"/>
  <c r="Q8" i="4"/>
  <c r="V8" i="4" s="1"/>
  <c r="F39" i="8" s="1"/>
  <c r="F36" i="8" l="1"/>
  <c r="F27" i="8"/>
  <c r="I7" i="4"/>
  <c r="M7" i="4"/>
  <c r="J7" i="4" l="1"/>
  <c r="E26" i="8" s="1"/>
  <c r="E36" i="8" l="1"/>
  <c r="G33" i="8"/>
  <c r="G35" i="8"/>
  <c r="G34" i="8"/>
  <c r="E27" i="8"/>
  <c r="G27" i="8" s="1"/>
  <c r="G38" i="8"/>
  <c r="G32" i="8"/>
  <c r="G30" i="8"/>
  <c r="G31" i="8"/>
  <c r="T7" i="4"/>
  <c r="F47" i="8" l="1"/>
  <c r="R7" i="4"/>
  <c r="N7" i="4" l="1"/>
  <c r="O7" i="4"/>
  <c r="K7" i="4"/>
  <c r="P7" i="4"/>
  <c r="Q7" i="4" l="1"/>
  <c r="V7" i="4" s="1"/>
  <c r="E39" i="8" s="1"/>
  <c r="F44" i="8" s="1"/>
  <c r="F46" i="8" l="1"/>
  <c r="G47" i="8"/>
  <c r="G46" i="8" l="1"/>
  <c r="G48" i="8" s="1"/>
  <c r="F48" i="8"/>
</calcChain>
</file>

<file path=xl/comments1.xml><?xml version="1.0" encoding="utf-8"?>
<comments xmlns="http://schemas.openxmlformats.org/spreadsheetml/2006/main">
  <authors>
    <author>Автор</author>
  </authors>
  <commentList>
    <comment ref="S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кількість неділь відстрочки</t>
        </r>
      </text>
    </comment>
    <comment ref="T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річная вартість грошей банк</t>
        </r>
      </text>
    </comment>
  </commentList>
</comments>
</file>

<file path=xl/sharedStrings.xml><?xml version="1.0" encoding="utf-8"?>
<sst xmlns="http://schemas.openxmlformats.org/spreadsheetml/2006/main" count="239" uniqueCount="100">
  <si>
    <t>Наіменування товару</t>
  </si>
  <si>
    <t>Адмін. витрати</t>
  </si>
  <si>
    <t>Склад витрати</t>
  </si>
  <si>
    <t>Дані</t>
  </si>
  <si>
    <t xml:space="preserve">Категорія </t>
  </si>
  <si>
    <t>Логістика, 
Україна-&gt; Словакія</t>
  </si>
  <si>
    <t>Логістика,
Словакія-&gt; Kлієнт</t>
  </si>
  <si>
    <t>Націнка
Corona West-&gt; Клієнти</t>
  </si>
  <si>
    <t>Ціна Реалізації  на Corona West 
(митна вартість)</t>
  </si>
  <si>
    <t>ПДВ
Європа</t>
  </si>
  <si>
    <t>Мито
Європа</t>
  </si>
  <si>
    <t>Сертифікація + Догляд машини</t>
  </si>
  <si>
    <t>Вхідна ціна, 
Корона Захід з ПДВ</t>
  </si>
  <si>
    <t>Собівартість Корона Захід, без ПДВ
(для мита)</t>
  </si>
  <si>
    <t>Собівартість Corona West з ПДВ</t>
  </si>
  <si>
    <t>Ціна Реалізації
Corona West-&gt; Клієнти
з ПДВ</t>
  </si>
  <si>
    <t>Фінансові умови
вартість грошей</t>
  </si>
  <si>
    <t>відстр.</t>
  </si>
  <si>
    <t xml:space="preserve">НДС </t>
  </si>
  <si>
    <t xml:space="preserve">Таможня </t>
  </si>
  <si>
    <t>http://www.exporthelp.europa.eu</t>
  </si>
  <si>
    <t>сайт пошлин</t>
  </si>
  <si>
    <t>Рентабельність</t>
  </si>
  <si>
    <t>Витрати</t>
  </si>
  <si>
    <t>Продажи</t>
  </si>
  <si>
    <t>Собівартість</t>
  </si>
  <si>
    <t>Націнка Корона Захід -&gt;Corona West</t>
  </si>
  <si>
    <t>Приклад розрахунка на 1 фурі</t>
  </si>
  <si>
    <t>Ціна Реалізації  на Corona West 
(митна вартість), без ПДВ</t>
  </si>
  <si>
    <t>Розрахунок рентабельності експортних операцій без ПДВ</t>
  </si>
  <si>
    <t xml:space="preserve">Прибуток </t>
  </si>
  <si>
    <t>витрати Є</t>
  </si>
  <si>
    <t>націнка для мита</t>
  </si>
  <si>
    <t>курс € / ₴</t>
  </si>
  <si>
    <t>курс $ / ₴</t>
  </si>
  <si>
    <t>курс € / $</t>
  </si>
  <si>
    <t>Номер</t>
  </si>
  <si>
    <t>Олія</t>
  </si>
  <si>
    <t xml:space="preserve">Вага 
</t>
  </si>
  <si>
    <t>Курс прайса від постачальника</t>
  </si>
  <si>
    <t>Олія волоського горіха/Walnut oil</t>
  </si>
  <si>
    <t>Олія лляна/Oil linen</t>
  </si>
  <si>
    <t>Олія гарбузова/Oil of pumkin</t>
  </si>
  <si>
    <t>Олія кунжутна / Sesame oil</t>
  </si>
  <si>
    <t>Олія шипшини / Oil rose hips</t>
  </si>
  <si>
    <t>Олія розторопші / Oil of milk thistle</t>
  </si>
  <si>
    <t>Олія зародків пшениці / Wheat germ oil</t>
  </si>
  <si>
    <t>Олія арахісова / Peanut oil</t>
  </si>
  <si>
    <t>Олія конопляна / Cannabis oil</t>
  </si>
  <si>
    <t>Олія обліпихи / Oil sea buckthorn</t>
  </si>
  <si>
    <t>Олія кедрова / Oil of cedar nuts</t>
  </si>
  <si>
    <t>Олія горіха макадамії / Macadamia nut oil</t>
  </si>
  <si>
    <t>Олія часникова / Garlic oil</t>
  </si>
  <si>
    <t xml:space="preserve">Олія соняшникова домашня / Oil sunflower home </t>
  </si>
  <si>
    <t>Олія соняшникова сиродавлена / Oil Sunflower Raw seeds</t>
  </si>
  <si>
    <t>Олія соєва / Soybean oil</t>
  </si>
  <si>
    <t>Олія кукурудзяна / Corn oil</t>
  </si>
  <si>
    <t>Олія гірчична / Oil mustard</t>
  </si>
  <si>
    <t>0.35 л</t>
  </si>
  <si>
    <t>0.5 л</t>
  </si>
  <si>
    <t>Ціна Реалізації 
Corona West-&gt; Клієнти
з ПДВ</t>
  </si>
  <si>
    <t>СПРАВКА О ТАРЕ</t>
  </si>
  <si>
    <t xml:space="preserve"> Масло  0,5  литра</t>
  </si>
  <si>
    <t>Колличество в ящике</t>
  </si>
  <si>
    <t>шт</t>
  </si>
  <si>
    <t>Количество ящиков в одном  ярусе</t>
  </si>
  <si>
    <t>Количество ярусов</t>
  </si>
  <si>
    <t>ярусов</t>
  </si>
  <si>
    <t xml:space="preserve">Всего ящиков на паллете </t>
  </si>
  <si>
    <t xml:space="preserve">Всего бутылок  на паллете </t>
  </si>
  <si>
    <t>НЕТТО 1 ящика</t>
  </si>
  <si>
    <t>кг</t>
  </si>
  <si>
    <t>Брутто 1 ящика</t>
  </si>
  <si>
    <t>Вес нетто на одной паллете</t>
  </si>
  <si>
    <t>Вес брутто на одной паллете</t>
  </si>
  <si>
    <t>Вес европаллета ( дерево)</t>
  </si>
  <si>
    <t>Вес брутто с паллетой</t>
  </si>
  <si>
    <t>Масло  0,35 литра</t>
  </si>
  <si>
    <t>Масло  0,35 литра в коробочке</t>
  </si>
  <si>
    <t>Масло  0,1 литра в коробочке</t>
  </si>
  <si>
    <t xml:space="preserve">ГАБАРИТНЫЕ РАЗМЕРЫ ЯЩИКОВ  </t>
  </si>
  <si>
    <t xml:space="preserve">Наименование </t>
  </si>
  <si>
    <t>Длина</t>
  </si>
  <si>
    <t>Ширина</t>
  </si>
  <si>
    <t xml:space="preserve">Высота </t>
  </si>
  <si>
    <t>вес брутто</t>
  </si>
  <si>
    <t>вес нетто</t>
  </si>
  <si>
    <t>Масла 0,5л</t>
  </si>
  <si>
    <t>Масла 0,35л</t>
  </si>
  <si>
    <t>Масла 0,1л</t>
  </si>
  <si>
    <t>Каша  овсянная нов. 1/400 гр</t>
  </si>
  <si>
    <t>6,06+/-0,170</t>
  </si>
  <si>
    <t>Каша гречневая нов 1/445гр</t>
  </si>
  <si>
    <t>6,69+/-0,170</t>
  </si>
  <si>
    <r>
      <t xml:space="preserve">Вхідна ціна, 
Корона Захід $
</t>
    </r>
    <r>
      <rPr>
        <b/>
        <sz val="8.5"/>
        <color rgb="FF00B0F0"/>
        <rFont val="Calibri"/>
        <family val="2"/>
        <charset val="204"/>
        <scheme val="minor"/>
      </rPr>
      <t xml:space="preserve"> з ПДВ </t>
    </r>
    <r>
      <rPr>
        <b/>
        <sz val="8.5"/>
        <color theme="1"/>
        <rFont val="Calibri"/>
        <family val="2"/>
        <charset val="204"/>
        <scheme val="minor"/>
      </rPr>
      <t xml:space="preserve">
</t>
    </r>
    <r>
      <rPr>
        <b/>
        <sz val="8.5"/>
        <color rgb="FFFF0000"/>
        <rFont val="Calibri"/>
        <family val="2"/>
        <charset val="204"/>
        <scheme val="minor"/>
      </rPr>
      <t>( по прайсу постачальника)</t>
    </r>
  </si>
  <si>
    <t>зі знижкою 15%</t>
  </si>
  <si>
    <t>Всього пляшок на палеті, кіл</t>
  </si>
  <si>
    <t>Кількість палет, кіл</t>
  </si>
  <si>
    <t>Кількість, шт фура</t>
  </si>
  <si>
    <t>ВАРТІСТЬ ФУРИ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</si>
</sst>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_р_._-;\-* #,##0.00_р_._-;_-* &quot;-&quot;??_р_._-;_-@_-"/>
    <numFmt numFmtId="164" formatCode="0.0%"/>
    <numFmt numFmtId="165" formatCode="_-* #,##0_р_._-;\-* #,##0_р_._-;_-* &quot;-&quot;??_р_._-;_-@_-"/>
    <numFmt numFmtId="166" formatCode="_-[$€-2]\ * #,##0.00_-;\-[$€-2]\ * #,##0.00_-;_-[$€-2]\ * &quot;-&quot;??_-;_-@_-"/>
    <numFmt numFmtId="167" formatCode="_-* #,##0\ [$неділі-422]_-;\-* #,##0\ [$неділі-422]_-;_-* &quot;-&quot;??\ [$неділі-422]_-;_-@_-"/>
    <numFmt numFmtId="168" formatCode="0.0000%"/>
    <numFmt numFmtId="169" formatCode="#,##0.00[$ ₴-422]"/>
    <numFmt numFmtId="170" formatCode="#,##0[$ ₴-422]"/>
    <numFmt numFmtId="171" formatCode="_-[$€-2]\ * #,##0_-;\-[$€-2]\ * #,##0_-;_-[$€-2]\ * &quot;-&quot;??_-;_-@_-"/>
    <numFmt numFmtId="172" formatCode="_-* #,##0.0_р_._-;\-* #,##0.0_р_._-;_-* &quot;-&quot;??_р_._-;_-@_-"/>
    <numFmt numFmtId="173" formatCode="#,##0.00[$ л-422]"/>
    <numFmt numFmtId="174" formatCode="#,##0.0[$ л-422]"/>
    <numFmt numFmtId="175" formatCode="_-[$$-409]* #,##0.00_ ;_-[$$-409]* \-#,##0.00\ ;_-[$$-409]* &quot;-&quot;??_ ;_-@_ "/>
    <numFmt numFmtId="176" formatCode="_-* #,##0.0_р_._-;\-* #,##0.0_р_._-;_-* &quot;-&quot;?_р_._-;_-@_-"/>
    <numFmt numFmtId="177" formatCode="0.000"/>
    <numFmt numFmtId="178" formatCode="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.5"/>
      <color theme="1"/>
      <name val="Calibri"/>
      <family val="2"/>
      <charset val="204"/>
      <scheme val="minor"/>
    </font>
    <font>
      <b/>
      <sz val="8.5"/>
      <color theme="1"/>
      <name val="Calibri"/>
      <family val="2"/>
      <charset val="204"/>
      <scheme val="minor"/>
    </font>
    <font>
      <sz val="8.5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10"/>
      <color theme="1" tint="4.9989318521683403E-2"/>
      <name val="Calibri"/>
      <family val="2"/>
      <charset val="204"/>
      <scheme val="minor"/>
    </font>
    <font>
      <b/>
      <i/>
      <sz val="10"/>
      <color rgb="FF00206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FF0000"/>
      <name val="Calibri"/>
      <family val="2"/>
      <charset val="204"/>
      <scheme val="minor"/>
    </font>
    <font>
      <b/>
      <i/>
      <sz val="10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8.5"/>
      <color rgb="FF00B0F0"/>
      <name val="Calibri"/>
      <family val="2"/>
      <charset val="204"/>
      <scheme val="minor"/>
    </font>
    <font>
      <b/>
      <i/>
      <sz val="8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DF76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22" fillId="0" borderId="0"/>
  </cellStyleXfs>
  <cellXfs count="224">
    <xf numFmtId="0" fontId="0" fillId="0" borderId="0" xfId="0"/>
    <xf numFmtId="0" fontId="2" fillId="0" borderId="0" xfId="0" applyFont="1" applyFill="1" applyAlignment="1">
      <alignment vertical="center" wrapText="1"/>
    </xf>
    <xf numFmtId="9" fontId="3" fillId="0" borderId="0" xfId="2" applyFont="1" applyFill="1" applyAlignment="1">
      <alignment horizontal="center" vertical="center"/>
    </xf>
    <xf numFmtId="0" fontId="4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9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6" fontId="4" fillId="2" borderId="2" xfId="1" applyNumberFormat="1" applyFont="1" applyFill="1" applyBorder="1" applyAlignment="1">
      <alignment horizontal="center" vertical="center"/>
    </xf>
    <xf numFmtId="0" fontId="4" fillId="0" borderId="0" xfId="0" applyFont="1"/>
    <xf numFmtId="9" fontId="4" fillId="2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164" fontId="4" fillId="4" borderId="2" xfId="2" applyNumberFormat="1" applyFont="1" applyFill="1" applyBorder="1" applyAlignment="1">
      <alignment horizontal="center" vertical="center"/>
    </xf>
    <xf numFmtId="164" fontId="4" fillId="4" borderId="1" xfId="2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9" fontId="6" fillId="4" borderId="6" xfId="2" applyFont="1" applyFill="1" applyBorder="1" applyAlignment="1">
      <alignment horizontal="center" vertical="center"/>
    </xf>
    <xf numFmtId="166" fontId="6" fillId="4" borderId="6" xfId="0" applyNumberFormat="1" applyFont="1" applyFill="1" applyBorder="1" applyAlignment="1">
      <alignment horizontal="center" vertical="center"/>
    </xf>
    <xf numFmtId="10" fontId="6" fillId="4" borderId="6" xfId="2" applyNumberFormat="1" applyFont="1" applyFill="1" applyBorder="1" applyAlignment="1">
      <alignment horizontal="center" vertical="center"/>
    </xf>
    <xf numFmtId="164" fontId="6" fillId="4" borderId="6" xfId="2" applyNumberFormat="1" applyFont="1" applyFill="1" applyBorder="1" applyAlignment="1">
      <alignment horizontal="center" vertical="center"/>
    </xf>
    <xf numFmtId="166" fontId="7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4" fontId="8" fillId="4" borderId="6" xfId="2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166" fontId="3" fillId="2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9" fontId="4" fillId="0" borderId="0" xfId="2" applyNumberFormat="1" applyFont="1"/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166" fontId="7" fillId="0" borderId="8" xfId="0" applyNumberFormat="1" applyFont="1" applyFill="1" applyBorder="1" applyAlignment="1">
      <alignment horizontal="center" vertical="center"/>
    </xf>
    <xf numFmtId="166" fontId="6" fillId="4" borderId="8" xfId="0" applyNumberFormat="1" applyFont="1" applyFill="1" applyBorder="1" applyAlignment="1">
      <alignment horizontal="center" vertical="center"/>
    </xf>
    <xf numFmtId="9" fontId="6" fillId="4" borderId="8" xfId="2" applyFont="1" applyFill="1" applyBorder="1" applyAlignment="1">
      <alignment horizontal="center" vertical="center"/>
    </xf>
    <xf numFmtId="10" fontId="6" fillId="4" borderId="8" xfId="2" applyNumberFormat="1" applyFont="1" applyFill="1" applyBorder="1" applyAlignment="1">
      <alignment horizontal="center" vertical="center"/>
    </xf>
    <xf numFmtId="164" fontId="6" fillId="4" borderId="8" xfId="2" applyNumberFormat="1" applyFont="1" applyFill="1" applyBorder="1" applyAlignment="1">
      <alignment horizontal="center" vertical="center"/>
    </xf>
    <xf numFmtId="164" fontId="8" fillId="4" borderId="8" xfId="2" applyNumberFormat="1" applyFont="1" applyFill="1" applyBorder="1" applyAlignment="1">
      <alignment horizontal="center" vertical="center"/>
    </xf>
    <xf numFmtId="164" fontId="13" fillId="0" borderId="6" xfId="2" applyNumberFormat="1" applyFont="1" applyFill="1" applyBorder="1" applyAlignment="1">
      <alignment horizontal="center" vertical="center"/>
    </xf>
    <xf numFmtId="164" fontId="8" fillId="0" borderId="0" xfId="2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9" fontId="13" fillId="0" borderId="0" xfId="2" applyNumberFormat="1" applyFont="1" applyFill="1" applyBorder="1" applyAlignment="1">
      <alignment horizontal="center" vertical="center"/>
    </xf>
    <xf numFmtId="10" fontId="4" fillId="0" borderId="0" xfId="0" applyNumberFormat="1" applyFont="1" applyFill="1" applyBorder="1" applyAlignment="1">
      <alignment horizontal="center" vertical="center"/>
    </xf>
    <xf numFmtId="9" fontId="13" fillId="4" borderId="10" xfId="2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164" fontId="8" fillId="4" borderId="11" xfId="2" applyNumberFormat="1" applyFont="1" applyFill="1" applyBorder="1" applyAlignment="1">
      <alignment horizontal="center" vertical="center"/>
    </xf>
    <xf numFmtId="10" fontId="4" fillId="2" borderId="1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67" fontId="4" fillId="4" borderId="2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/>
    <xf numFmtId="0" fontId="0" fillId="0" borderId="0" xfId="0" applyAlignment="1">
      <alignment vertical="top"/>
    </xf>
    <xf numFmtId="9" fontId="0" fillId="0" borderId="0" xfId="0" applyNumberFormat="1"/>
    <xf numFmtId="0" fontId="14" fillId="0" borderId="0" xfId="3"/>
    <xf numFmtId="0" fontId="15" fillId="0" borderId="0" xfId="0" applyFont="1" applyFill="1"/>
    <xf numFmtId="0" fontId="16" fillId="0" borderId="0" xfId="0" applyFont="1" applyFill="1"/>
    <xf numFmtId="166" fontId="4" fillId="0" borderId="0" xfId="0" applyNumberFormat="1" applyFont="1" applyFill="1"/>
    <xf numFmtId="43" fontId="4" fillId="0" borderId="0" xfId="1" applyFont="1"/>
    <xf numFmtId="43" fontId="11" fillId="0" borderId="0" xfId="1" applyFont="1"/>
    <xf numFmtId="166" fontId="4" fillId="0" borderId="0" xfId="0" applyNumberFormat="1" applyFont="1" applyFill="1" applyBorder="1"/>
    <xf numFmtId="168" fontId="4" fillId="0" borderId="0" xfId="0" applyNumberFormat="1" applyFont="1" applyFill="1" applyBorder="1"/>
    <xf numFmtId="164" fontId="4" fillId="0" borderId="0" xfId="2" applyNumberFormat="1" applyFont="1" applyFill="1" applyBorder="1"/>
    <xf numFmtId="0" fontId="15" fillId="0" borderId="0" xfId="0" applyFont="1" applyFill="1" applyBorder="1"/>
    <xf numFmtId="166" fontId="15" fillId="0" borderId="0" xfId="0" applyNumberFormat="1" applyFont="1" applyFill="1" applyBorder="1"/>
    <xf numFmtId="0" fontId="4" fillId="0" borderId="0" xfId="0" applyFont="1" applyFill="1" applyAlignment="1">
      <alignment horizontal="right"/>
    </xf>
    <xf numFmtId="43" fontId="4" fillId="0" borderId="0" xfId="1" applyFont="1" applyFill="1"/>
    <xf numFmtId="43" fontId="4" fillId="0" borderId="0" xfId="0" applyNumberFormat="1" applyFont="1" applyFill="1"/>
    <xf numFmtId="166" fontId="4" fillId="0" borderId="0" xfId="0" applyNumberFormat="1" applyFont="1"/>
    <xf numFmtId="171" fontId="4" fillId="0" borderId="0" xfId="0" applyNumberFormat="1" applyFont="1" applyFill="1"/>
    <xf numFmtId="0" fontId="17" fillId="0" borderId="0" xfId="0" applyFont="1" applyFill="1" applyAlignment="1">
      <alignment vertical="top" wrapText="1"/>
    </xf>
    <xf numFmtId="0" fontId="17" fillId="0" borderId="0" xfId="0" applyFont="1" applyFill="1" applyAlignment="1">
      <alignment vertical="top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172" fontId="5" fillId="4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9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73" fontId="4" fillId="4" borderId="2" xfId="0" applyNumberFormat="1" applyFont="1" applyFill="1" applyBorder="1" applyAlignment="1">
      <alignment horizontal="center" vertical="center" wrapText="1"/>
    </xf>
    <xf numFmtId="174" fontId="4" fillId="4" borderId="2" xfId="0" applyNumberFormat="1" applyFont="1" applyFill="1" applyBorder="1" applyAlignment="1">
      <alignment horizontal="center" vertical="center" wrapText="1"/>
    </xf>
    <xf numFmtId="175" fontId="4" fillId="5" borderId="2" xfId="1" applyNumberFormat="1" applyFont="1" applyFill="1" applyBorder="1" applyAlignment="1">
      <alignment horizontal="center" vertical="center"/>
    </xf>
    <xf numFmtId="169" fontId="4" fillId="2" borderId="2" xfId="0" applyNumberFormat="1" applyFont="1" applyFill="1" applyBorder="1" applyAlignment="1">
      <alignment horizontal="center" vertical="center"/>
    </xf>
    <xf numFmtId="169" fontId="4" fillId="2" borderId="1" xfId="0" applyNumberFormat="1" applyFont="1" applyFill="1" applyBorder="1" applyAlignment="1">
      <alignment horizontal="center" vertical="center"/>
    </xf>
    <xf numFmtId="9" fontId="4" fillId="0" borderId="0" xfId="2" applyFont="1" applyFill="1" applyBorder="1"/>
    <xf numFmtId="0" fontId="4" fillId="0" borderId="0" xfId="0" applyFont="1" applyFill="1" applyBorder="1" applyAlignment="1">
      <alignment horizontal="center" vertical="center" wrapText="1"/>
    </xf>
    <xf numFmtId="43" fontId="4" fillId="0" borderId="0" xfId="1" applyFont="1" applyFill="1" applyBorder="1"/>
    <xf numFmtId="0" fontId="0" fillId="0" borderId="0" xfId="0" applyFont="1"/>
    <xf numFmtId="0" fontId="18" fillId="0" borderId="0" xfId="0" applyFont="1" applyFill="1"/>
    <xf numFmtId="0" fontId="18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9" fontId="0" fillId="0" borderId="0" xfId="0" applyNumberFormat="1" applyFont="1" applyFill="1"/>
    <xf numFmtId="164" fontId="0" fillId="0" borderId="0" xfId="0" applyNumberFormat="1" applyFont="1" applyFill="1"/>
    <xf numFmtId="0" fontId="0" fillId="0" borderId="0" xfId="0" applyFont="1" applyFill="1" applyAlignment="1">
      <alignment horizontal="right"/>
    </xf>
    <xf numFmtId="165" fontId="0" fillId="5" borderId="0" xfId="1" applyNumberFormat="1" applyFont="1" applyFill="1" applyAlignment="1">
      <alignment horizontal="center"/>
    </xf>
    <xf numFmtId="0" fontId="0" fillId="0" borderId="0" xfId="0" applyFont="1" applyFill="1"/>
    <xf numFmtId="165" fontId="18" fillId="0" borderId="0" xfId="0" applyNumberFormat="1" applyFont="1" applyFill="1"/>
    <xf numFmtId="0" fontId="0" fillId="0" borderId="15" xfId="0" applyFont="1" applyFill="1" applyBorder="1" applyAlignment="1">
      <alignment horizontal="right"/>
    </xf>
    <xf numFmtId="171" fontId="0" fillId="0" borderId="0" xfId="0" applyNumberFormat="1" applyFont="1" applyFill="1" applyBorder="1"/>
    <xf numFmtId="171" fontId="0" fillId="0" borderId="11" xfId="0" applyNumberFormat="1" applyFont="1" applyFill="1" applyBorder="1"/>
    <xf numFmtId="164" fontId="0" fillId="0" borderId="0" xfId="0" applyNumberFormat="1" applyFont="1" applyFill="1" applyBorder="1"/>
    <xf numFmtId="0" fontId="19" fillId="0" borderId="0" xfId="0" applyFont="1" applyFill="1" applyBorder="1" applyAlignment="1">
      <alignment horizontal="right"/>
    </xf>
    <xf numFmtId="165" fontId="0" fillId="6" borderId="25" xfId="1" applyNumberFormat="1" applyFont="1" applyFill="1" applyBorder="1" applyAlignment="1">
      <alignment horizontal="center"/>
    </xf>
    <xf numFmtId="165" fontId="0" fillId="6" borderId="26" xfId="1" applyNumberFormat="1" applyFont="1" applyFill="1" applyBorder="1" applyAlignment="1">
      <alignment horizontal="center"/>
    </xf>
    <xf numFmtId="164" fontId="0" fillId="0" borderId="0" xfId="2" applyNumberFormat="1" applyFont="1" applyFill="1"/>
    <xf numFmtId="165" fontId="0" fillId="6" borderId="15" xfId="1" applyNumberFormat="1" applyFont="1" applyFill="1" applyBorder="1" applyAlignment="1">
      <alignment horizontal="center"/>
    </xf>
    <xf numFmtId="165" fontId="0" fillId="6" borderId="11" xfId="1" applyNumberFormat="1" applyFont="1" applyFill="1" applyBorder="1" applyAlignment="1">
      <alignment horizontal="center"/>
    </xf>
    <xf numFmtId="176" fontId="0" fillId="0" borderId="0" xfId="0" applyNumberFormat="1" applyFont="1" applyFill="1"/>
    <xf numFmtId="165" fontId="0" fillId="0" borderId="0" xfId="0" applyNumberFormat="1" applyFont="1" applyFill="1"/>
    <xf numFmtId="9" fontId="20" fillId="0" borderId="11" xfId="2" applyNumberFormat="1" applyFont="1" applyFill="1" applyBorder="1"/>
    <xf numFmtId="0" fontId="0" fillId="0" borderId="16" xfId="0" applyFont="1" applyFill="1" applyBorder="1" applyAlignment="1">
      <alignment horizontal="right"/>
    </xf>
    <xf numFmtId="9" fontId="20" fillId="0" borderId="18" xfId="2" applyNumberFormat="1" applyFont="1" applyFill="1" applyBorder="1"/>
    <xf numFmtId="165" fontId="0" fillId="6" borderId="16" xfId="1" applyNumberFormat="1" applyFont="1" applyFill="1" applyBorder="1" applyAlignment="1">
      <alignment horizontal="center"/>
    </xf>
    <xf numFmtId="165" fontId="0" fillId="6" borderId="18" xfId="1" applyNumberFormat="1" applyFont="1" applyFill="1" applyBorder="1" applyAlignment="1">
      <alignment horizontal="center"/>
    </xf>
    <xf numFmtId="170" fontId="0" fillId="0" borderId="0" xfId="0" applyNumberFormat="1" applyFont="1" applyFill="1" applyAlignment="1">
      <alignment horizontal="center" vertical="center" wrapText="1"/>
    </xf>
    <xf numFmtId="170" fontId="0" fillId="0" borderId="0" xfId="0" applyNumberFormat="1" applyFont="1" applyFill="1"/>
    <xf numFmtId="165" fontId="0" fillId="0" borderId="0" xfId="1" applyNumberFormat="1" applyFont="1" applyFill="1"/>
    <xf numFmtId="166" fontId="0" fillId="0" borderId="0" xfId="0" applyNumberFormat="1" applyFont="1" applyFill="1" applyAlignment="1">
      <alignment horizontal="center" vertical="center" wrapText="1"/>
    </xf>
    <xf numFmtId="43" fontId="0" fillId="0" borderId="0" xfId="0" applyNumberFormat="1" applyFont="1" applyFill="1"/>
    <xf numFmtId="166" fontId="0" fillId="0" borderId="0" xfId="0" applyNumberFormat="1" applyFont="1" applyFill="1"/>
    <xf numFmtId="9" fontId="20" fillId="0" borderId="0" xfId="2" applyNumberFormat="1" applyFont="1" applyFill="1" applyAlignment="1">
      <alignment horizontal="center" vertical="center" wrapText="1"/>
    </xf>
    <xf numFmtId="171" fontId="21" fillId="0" borderId="0" xfId="0" applyNumberFormat="1" applyFont="1" applyFill="1"/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vertical="top" wrapText="1"/>
    </xf>
    <xf numFmtId="10" fontId="0" fillId="0" borderId="0" xfId="0" applyNumberFormat="1" applyFont="1" applyFill="1"/>
    <xf numFmtId="166" fontId="18" fillId="0" borderId="0" xfId="0" applyNumberFormat="1" applyFont="1" applyFill="1"/>
    <xf numFmtId="0" fontId="18" fillId="0" borderId="0" xfId="0" applyFont="1" applyFill="1" applyBorder="1" applyAlignment="1">
      <alignment wrapText="1"/>
    </xf>
    <xf numFmtId="0" fontId="0" fillId="0" borderId="0" xfId="0" applyFont="1" applyFill="1" applyBorder="1"/>
    <xf numFmtId="166" fontId="0" fillId="0" borderId="0" xfId="0" applyNumberFormat="1" applyFont="1" applyFill="1" applyBorder="1"/>
    <xf numFmtId="171" fontId="0" fillId="0" borderId="0" xfId="0" applyNumberFormat="1" applyFont="1" applyFill="1"/>
    <xf numFmtId="171" fontId="0" fillId="7" borderId="17" xfId="0" applyNumberFormat="1" applyFont="1" applyFill="1" applyBorder="1"/>
    <xf numFmtId="0" fontId="3" fillId="0" borderId="2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166" fontId="4" fillId="3" borderId="28" xfId="1" applyNumberFormat="1" applyFont="1" applyFill="1" applyBorder="1" applyAlignment="1">
      <alignment horizontal="center" vertical="center"/>
    </xf>
    <xf numFmtId="166" fontId="4" fillId="3" borderId="29" xfId="1" applyNumberFormat="1" applyFont="1" applyFill="1" applyBorder="1" applyAlignment="1">
      <alignment horizontal="center" vertical="center"/>
    </xf>
    <xf numFmtId="0" fontId="22" fillId="0" borderId="0" xfId="4"/>
    <xf numFmtId="0" fontId="22" fillId="0" borderId="0" xfId="4" applyAlignment="1">
      <alignment horizontal="right"/>
    </xf>
    <xf numFmtId="2" fontId="22" fillId="0" borderId="0" xfId="4" applyNumberFormat="1" applyAlignment="1">
      <alignment horizontal="left"/>
    </xf>
    <xf numFmtId="0" fontId="26" fillId="0" borderId="0" xfId="4" applyFont="1" applyAlignment="1">
      <alignment horizontal="right"/>
    </xf>
    <xf numFmtId="2" fontId="26" fillId="0" borderId="0" xfId="4" applyNumberFormat="1" applyFont="1" applyAlignment="1">
      <alignment horizontal="left"/>
    </xf>
    <xf numFmtId="0" fontId="26" fillId="0" borderId="0" xfId="4" applyFont="1"/>
    <xf numFmtId="0" fontId="28" fillId="0" borderId="0" xfId="4" applyFont="1" applyAlignment="1">
      <alignment horizontal="right"/>
    </xf>
    <xf numFmtId="2" fontId="28" fillId="0" borderId="0" xfId="4" applyNumberFormat="1" applyFont="1" applyAlignment="1">
      <alignment horizontal="left"/>
    </xf>
    <xf numFmtId="0" fontId="28" fillId="0" borderId="0" xfId="4" applyFont="1"/>
    <xf numFmtId="0" fontId="29" fillId="0" borderId="1" xfId="4" applyFont="1" applyFill="1" applyBorder="1" applyAlignment="1">
      <alignment horizontal="left"/>
    </xf>
    <xf numFmtId="1" fontId="28" fillId="0" borderId="1" xfId="4" applyNumberFormat="1" applyFont="1" applyFill="1" applyBorder="1" applyAlignment="1">
      <alignment horizontal="center"/>
    </xf>
    <xf numFmtId="177" fontId="29" fillId="0" borderId="1" xfId="4" applyNumberFormat="1" applyFont="1" applyFill="1" applyBorder="1" applyAlignment="1">
      <alignment horizontal="left"/>
    </xf>
    <xf numFmtId="0" fontId="29" fillId="0" borderId="0" xfId="4" applyFont="1" applyAlignment="1">
      <alignment horizontal="right"/>
    </xf>
    <xf numFmtId="2" fontId="29" fillId="0" borderId="0" xfId="4" applyNumberFormat="1" applyFont="1" applyAlignment="1">
      <alignment horizontal="left"/>
    </xf>
    <xf numFmtId="0" fontId="29" fillId="0" borderId="0" xfId="4" applyFont="1"/>
    <xf numFmtId="0" fontId="29" fillId="0" borderId="1" xfId="4" applyFont="1" applyBorder="1"/>
    <xf numFmtId="0" fontId="29" fillId="0" borderId="1" xfId="4" applyFont="1" applyFill="1" applyBorder="1"/>
    <xf numFmtId="178" fontId="28" fillId="0" borderId="1" xfId="4" applyNumberFormat="1" applyFont="1" applyFill="1" applyBorder="1" applyAlignment="1">
      <alignment horizontal="center"/>
    </xf>
    <xf numFmtId="0" fontId="30" fillId="0" borderId="0" xfId="4" applyFont="1" applyAlignment="1">
      <alignment horizontal="right"/>
    </xf>
    <xf numFmtId="2" fontId="28" fillId="0" borderId="1" xfId="4" applyNumberFormat="1" applyFont="1" applyFill="1" applyBorder="1" applyAlignment="1">
      <alignment horizontal="center"/>
    </xf>
    <xf numFmtId="0" fontId="29" fillId="0" borderId="1" xfId="4" applyFont="1" applyBorder="1" applyAlignment="1">
      <alignment horizontal="left"/>
    </xf>
    <xf numFmtId="0" fontId="29" fillId="0" borderId="0" xfId="4" applyFont="1" applyFill="1" applyBorder="1"/>
    <xf numFmtId="2" fontId="28" fillId="0" borderId="0" xfId="4" applyNumberFormat="1" applyFont="1" applyFill="1" applyBorder="1" applyAlignment="1">
      <alignment horizontal="center"/>
    </xf>
    <xf numFmtId="177" fontId="29" fillId="0" borderId="0" xfId="4" applyNumberFormat="1" applyFont="1" applyFill="1" applyBorder="1" applyAlignment="1">
      <alignment horizontal="left"/>
    </xf>
    <xf numFmtId="0" fontId="31" fillId="0" borderId="0" xfId="4" applyFont="1"/>
    <xf numFmtId="2" fontId="31" fillId="0" borderId="0" xfId="4" applyNumberFormat="1" applyFont="1"/>
    <xf numFmtId="0" fontId="31" fillId="0" borderId="0" xfId="4" applyFont="1" applyAlignment="1">
      <alignment horizontal="left"/>
    </xf>
    <xf numFmtId="0" fontId="31" fillId="0" borderId="0" xfId="4" applyFont="1" applyAlignment="1">
      <alignment horizontal="right"/>
    </xf>
    <xf numFmtId="0" fontId="28" fillId="0" borderId="1" xfId="4" applyFont="1" applyBorder="1" applyAlignment="1">
      <alignment horizontal="center" vertical="top" wrapText="1"/>
    </xf>
    <xf numFmtId="0" fontId="32" fillId="0" borderId="1" xfId="4" applyFont="1" applyBorder="1" applyAlignment="1">
      <alignment horizontal="center" vertical="top" wrapText="1"/>
    </xf>
    <xf numFmtId="2" fontId="32" fillId="0" borderId="1" xfId="4" applyNumberFormat="1" applyFont="1" applyFill="1" applyBorder="1" applyAlignment="1">
      <alignment horizontal="center" vertical="top" wrapText="1"/>
    </xf>
    <xf numFmtId="2" fontId="28" fillId="0" borderId="1" xfId="4" applyNumberFormat="1" applyFont="1" applyBorder="1" applyAlignment="1">
      <alignment horizontal="center" vertical="top" wrapText="1"/>
    </xf>
    <xf numFmtId="0" fontId="28" fillId="0" borderId="0" xfId="4" applyFont="1" applyAlignment="1">
      <alignment horizontal="center" vertical="top" wrapText="1"/>
    </xf>
    <xf numFmtId="177" fontId="29" fillId="0" borderId="1" xfId="4" applyNumberFormat="1" applyFont="1" applyBorder="1" applyAlignment="1">
      <alignment horizontal="center"/>
    </xf>
    <xf numFmtId="177" fontId="29" fillId="0" borderId="1" xfId="4" applyNumberFormat="1" applyFont="1" applyFill="1" applyBorder="1" applyAlignment="1">
      <alignment horizontal="center"/>
    </xf>
    <xf numFmtId="2" fontId="29" fillId="0" borderId="1" xfId="4" applyNumberFormat="1" applyFont="1" applyBorder="1" applyAlignment="1">
      <alignment horizontal="center"/>
    </xf>
    <xf numFmtId="0" fontId="29" fillId="0" borderId="1" xfId="4" applyFont="1" applyBorder="1" applyAlignment="1">
      <alignment horizontal="center"/>
    </xf>
    <xf numFmtId="0" fontId="29" fillId="0" borderId="0" xfId="4" applyFont="1" applyAlignment="1">
      <alignment horizontal="center"/>
    </xf>
    <xf numFmtId="0" fontId="29" fillId="0" borderId="1" xfId="4" applyFont="1" applyBorder="1" applyAlignment="1">
      <alignment horizontal="right"/>
    </xf>
    <xf numFmtId="2" fontId="29" fillId="0" borderId="1" xfId="4" applyNumberFormat="1" applyFont="1" applyFill="1" applyBorder="1" applyAlignment="1">
      <alignment horizontal="right"/>
    </xf>
    <xf numFmtId="2" fontId="29" fillId="0" borderId="1" xfId="4" applyNumberFormat="1" applyFont="1" applyBorder="1" applyAlignment="1">
      <alignment horizontal="left"/>
    </xf>
    <xf numFmtId="0" fontId="33" fillId="0" borderId="0" xfId="4" applyFont="1" applyAlignment="1">
      <alignment horizontal="left"/>
    </xf>
    <xf numFmtId="2" fontId="33" fillId="0" borderId="0" xfId="4" applyNumberFormat="1" applyFont="1" applyFill="1" applyAlignment="1">
      <alignment horizontal="right"/>
    </xf>
    <xf numFmtId="0" fontId="32" fillId="0" borderId="0" xfId="4" applyFont="1" applyAlignment="1">
      <alignment horizontal="left"/>
    </xf>
    <xf numFmtId="0" fontId="33" fillId="0" borderId="0" xfId="4" applyFont="1" applyAlignment="1">
      <alignment horizontal="right"/>
    </xf>
    <xf numFmtId="2" fontId="33" fillId="0" borderId="0" xfId="4" applyNumberFormat="1" applyFont="1" applyAlignment="1">
      <alignment horizontal="left"/>
    </xf>
    <xf numFmtId="0" fontId="33" fillId="0" borderId="0" xfId="4" applyFont="1"/>
    <xf numFmtId="2" fontId="29" fillId="0" borderId="0" xfId="4" applyNumberFormat="1" applyFont="1" applyFill="1" applyAlignment="1">
      <alignment horizontal="right"/>
    </xf>
    <xf numFmtId="0" fontId="28" fillId="0" borderId="0" xfId="4" applyFont="1" applyAlignment="1">
      <alignment horizontal="left"/>
    </xf>
    <xf numFmtId="2" fontId="34" fillId="0" borderId="0" xfId="4" applyNumberFormat="1" applyFont="1" applyFill="1" applyAlignment="1">
      <alignment horizontal="right"/>
    </xf>
    <xf numFmtId="0" fontId="35" fillId="0" borderId="0" xfId="4" applyFont="1" applyAlignment="1">
      <alignment horizontal="left"/>
    </xf>
    <xf numFmtId="0" fontId="34" fillId="0" borderId="0" xfId="4" applyFont="1" applyAlignment="1">
      <alignment horizontal="right"/>
    </xf>
    <xf numFmtId="2" fontId="34" fillId="0" borderId="0" xfId="4" applyNumberFormat="1" applyFont="1" applyAlignment="1">
      <alignment horizontal="left"/>
    </xf>
    <xf numFmtId="0" fontId="34" fillId="0" borderId="0" xfId="4" applyFont="1"/>
    <xf numFmtId="0" fontId="34" fillId="0" borderId="0" xfId="4" applyFont="1" applyAlignment="1">
      <alignment horizontal="left"/>
    </xf>
    <xf numFmtId="2" fontId="22" fillId="0" borderId="0" xfId="4" applyNumberFormat="1" applyFill="1" applyAlignment="1">
      <alignment horizontal="right"/>
    </xf>
    <xf numFmtId="0" fontId="22" fillId="0" borderId="0" xfId="4" applyAlignment="1">
      <alignment horizontal="left"/>
    </xf>
    <xf numFmtId="166" fontId="37" fillId="0" borderId="6" xfId="0" applyNumberFormat="1" applyFont="1" applyFill="1" applyBorder="1" applyAlignment="1">
      <alignment horizontal="center" vertical="center"/>
    </xf>
    <xf numFmtId="0" fontId="38" fillId="0" borderId="0" xfId="0" applyFont="1" applyFill="1" applyAlignment="1">
      <alignment horizontal="right" vertical="center"/>
    </xf>
    <xf numFmtId="1" fontId="18" fillId="0" borderId="0" xfId="0" applyNumberFormat="1" applyFont="1" applyFill="1" applyAlignment="1">
      <alignment horizontal="center" vertical="center"/>
    </xf>
    <xf numFmtId="165" fontId="29" fillId="0" borderId="0" xfId="1" applyNumberFormat="1" applyFont="1" applyAlignment="1">
      <alignment horizontal="left"/>
    </xf>
    <xf numFmtId="165" fontId="28" fillId="0" borderId="0" xfId="1" applyNumberFormat="1" applyFont="1" applyAlignment="1">
      <alignment horizontal="left"/>
    </xf>
    <xf numFmtId="164" fontId="20" fillId="0" borderId="0" xfId="2" applyNumberFormat="1" applyFont="1" applyFill="1" applyAlignment="1">
      <alignment horizontal="center" vertical="center" wrapText="1"/>
    </xf>
    <xf numFmtId="43" fontId="3" fillId="0" borderId="0" xfId="0" applyNumberFormat="1" applyFont="1" applyFill="1" applyAlignment="1">
      <alignment horizontal="center" vertical="center" wrapText="1"/>
    </xf>
    <xf numFmtId="165" fontId="18" fillId="0" borderId="0" xfId="0" applyNumberFormat="1" applyFont="1" applyFill="1" applyBorder="1"/>
    <xf numFmtId="0" fontId="18" fillId="0" borderId="0" xfId="0" applyFont="1" applyFill="1" applyBorder="1"/>
    <xf numFmtId="43" fontId="18" fillId="0" borderId="0" xfId="0" applyNumberFormat="1" applyFont="1" applyFill="1" applyBorder="1"/>
    <xf numFmtId="164" fontId="0" fillId="0" borderId="0" xfId="2" applyNumberFormat="1" applyFont="1" applyFill="1" applyBorder="1"/>
    <xf numFmtId="0" fontId="39" fillId="0" borderId="0" xfId="0" applyFont="1" applyFill="1" applyBorder="1" applyAlignment="1"/>
    <xf numFmtId="171" fontId="0" fillId="0" borderId="0" xfId="0" applyNumberFormat="1" applyFont="1" applyFill="1" applyAlignment="1">
      <alignment horizontal="center" vertical="center" wrapText="1"/>
    </xf>
    <xf numFmtId="171" fontId="0" fillId="5" borderId="0" xfId="0" applyNumberFormat="1" applyFont="1" applyFill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wrapText="1"/>
    </xf>
    <xf numFmtId="0" fontId="18" fillId="0" borderId="20" xfId="0" applyFont="1" applyFill="1" applyBorder="1" applyAlignment="1">
      <alignment horizontal="center" wrapText="1"/>
    </xf>
    <xf numFmtId="0" fontId="18" fillId="0" borderId="21" xfId="0" applyFont="1" applyFill="1" applyBorder="1" applyAlignment="1">
      <alignment horizontal="center" wrapText="1"/>
    </xf>
    <xf numFmtId="0" fontId="27" fillId="8" borderId="30" xfId="4" applyFont="1" applyFill="1" applyBorder="1" applyAlignment="1">
      <alignment horizontal="center" vertical="center" wrapText="1"/>
    </xf>
    <xf numFmtId="0" fontId="27" fillId="8" borderId="31" xfId="4" applyFont="1" applyFill="1" applyBorder="1" applyAlignment="1">
      <alignment horizontal="center" vertical="center" wrapText="1"/>
    </xf>
    <xf numFmtId="0" fontId="27" fillId="8" borderId="22" xfId="4" applyFont="1" applyFill="1" applyBorder="1" applyAlignment="1">
      <alignment horizontal="center" vertical="center" wrapText="1"/>
    </xf>
    <xf numFmtId="0" fontId="23" fillId="0" borderId="0" xfId="4" applyFont="1" applyAlignment="1">
      <alignment horizontal="center" wrapText="1"/>
    </xf>
    <xf numFmtId="0" fontId="24" fillId="0" borderId="0" xfId="4" applyFont="1" applyAlignment="1">
      <alignment horizontal="center"/>
    </xf>
    <xf numFmtId="0" fontId="25" fillId="0" borderId="0" xfId="4" applyFont="1" applyBorder="1" applyAlignment="1">
      <alignment horizontal="center"/>
    </xf>
  </cellXfs>
  <cellStyles count="5">
    <cellStyle name="Гиперссылка" xfId="3" builtinId="8"/>
    <cellStyle name="Обычный" xfId="0" builtinId="0"/>
    <cellStyle name="Обычный 2" xfId="4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colors>
    <mruColors>
      <color rgb="FFEDF7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133350</xdr:rowOff>
    </xdr:from>
    <xdr:to>
      <xdr:col>12</xdr:col>
      <xdr:colOff>439227</xdr:colOff>
      <xdr:row>31</xdr:row>
      <xdr:rowOff>143701</xdr:rowOff>
    </xdr:to>
    <xdr:pic>
      <xdr:nvPicPr>
        <xdr:cNvPr id="56" name="Рисунок 55" descr="Вырезка экрана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33350"/>
          <a:ext cx="7716327" cy="59158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1304925</xdr:colOff>
      <xdr:row>0</xdr:row>
      <xdr:rowOff>152400</xdr:rowOff>
    </xdr:from>
    <xdr:to>
      <xdr:col>3</xdr:col>
      <xdr:colOff>28575</xdr:colOff>
      <xdr:row>1</xdr:row>
      <xdr:rowOff>981075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1304925" y="152400"/>
          <a:ext cx="4752975" cy="8763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1" i="1" u="sng" strike="noStrike">
              <a:solidFill>
                <a:srgbClr val="000000"/>
              </a:solidFill>
              <a:latin typeface="Arial"/>
              <a:cs typeface="Arial"/>
            </a:rPr>
            <a:t>ООО  «АГРОСЕЛЬПРОМ»</a:t>
          </a:r>
          <a:endParaRPr lang="ru-RU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ru-RU" sz="800" b="1" i="0" u="sng" strike="noStrike">
              <a:solidFill>
                <a:srgbClr val="000000"/>
              </a:solidFill>
              <a:latin typeface="Arial"/>
              <a:cs typeface="Arial"/>
            </a:rPr>
            <a:t>Почтовый адрес</a:t>
          </a: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: УКРАИНА, 49006, г. Днепропетровск, ул.Рабочая, 24 А. Тел./факс (+38-0562) 355-176,351-382, 352-749,  </a:t>
          </a:r>
        </a:p>
        <a:p>
          <a:pPr algn="l" rtl="0">
            <a:defRPr sz="1000"/>
          </a:pPr>
          <a:endParaRPr lang="ru-RU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38100</xdr:rowOff>
        </xdr:from>
        <xdr:to>
          <xdr:col>0</xdr:col>
          <xdr:colOff>1276350</xdr:colOff>
          <xdr:row>1</xdr:row>
          <xdr:rowOff>914400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exporthelp.europa.eu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110" zoomScaleNormal="110" workbookViewId="0">
      <pane xSplit="4" ySplit="6" topLeftCell="O7" activePane="bottomRight" state="frozen"/>
      <selection activeCell="B1" sqref="B1"/>
      <selection pane="topRight" activeCell="F1" sqref="F1"/>
      <selection pane="bottomLeft" activeCell="B7" sqref="B7"/>
      <selection pane="bottomRight" activeCell="R5" sqref="R5"/>
    </sheetView>
  </sheetViews>
  <sheetFormatPr defaultRowHeight="11.25" x14ac:dyDescent="0.2"/>
  <cols>
    <col min="1" max="1" width="9.28515625" style="3" hidden="1" customWidth="1"/>
    <col min="2" max="2" width="4.5703125" style="49" customWidth="1"/>
    <col min="3" max="3" width="46.28515625" style="49" customWidth="1"/>
    <col min="4" max="4" width="6.7109375" style="49" customWidth="1"/>
    <col min="5" max="5" width="7" style="49" customWidth="1"/>
    <col min="6" max="6" width="10.5703125" style="3" bestFit="1" customWidth="1"/>
    <col min="7" max="7" width="9.85546875" style="3" customWidth="1"/>
    <col min="8" max="8" width="9.140625" style="3" customWidth="1"/>
    <col min="9" max="9" width="10.140625" style="3" customWidth="1"/>
    <col min="10" max="10" width="9.85546875" style="3" customWidth="1"/>
    <col min="11" max="12" width="11" style="3" customWidth="1"/>
    <col min="13" max="13" width="8.42578125" style="3" customWidth="1"/>
    <col min="14" max="14" width="8.28515625" style="3" customWidth="1"/>
    <col min="15" max="15" width="7.28515625" style="3" customWidth="1"/>
    <col min="16" max="16" width="5.85546875" style="3" customWidth="1"/>
    <col min="17" max="17" width="9.42578125" style="24" bestFit="1" customWidth="1"/>
    <col min="18" max="18" width="10.5703125" style="3" bestFit="1" customWidth="1"/>
    <col min="19" max="19" width="7.7109375" style="3" customWidth="1"/>
    <col min="20" max="20" width="7.42578125" style="3" customWidth="1"/>
    <col min="21" max="21" width="7.42578125" style="41" customWidth="1"/>
    <col min="22" max="22" width="9.28515625" style="41" customWidth="1"/>
    <col min="23" max="23" width="9.7109375" style="3" bestFit="1" customWidth="1"/>
    <col min="24" max="24" width="11.7109375" style="3" customWidth="1"/>
    <col min="25" max="25" width="9.85546875" style="3" bestFit="1" customWidth="1"/>
    <col min="26" max="26" width="9.140625" style="29"/>
    <col min="27" max="16384" width="9.140625" style="3"/>
  </cols>
  <sheetData>
    <row r="1" spans="1:27" ht="12" x14ac:dyDescent="0.2">
      <c r="B1" s="77"/>
      <c r="C1" s="1"/>
      <c r="D1" s="1"/>
      <c r="E1" s="1"/>
      <c r="F1" s="2" t="s">
        <v>33</v>
      </c>
      <c r="G1" s="76">
        <v>28.1</v>
      </c>
      <c r="K1" s="67" t="s">
        <v>39</v>
      </c>
      <c r="L1" s="76">
        <v>25</v>
      </c>
    </row>
    <row r="2" spans="1:27" ht="12" x14ac:dyDescent="0.2">
      <c r="B2" s="77"/>
      <c r="C2" s="1"/>
      <c r="D2" s="1"/>
      <c r="E2" s="1"/>
      <c r="F2" s="2" t="s">
        <v>34</v>
      </c>
      <c r="G2" s="76">
        <v>25.2</v>
      </c>
    </row>
    <row r="3" spans="1:27" ht="12.75" thickBot="1" x14ac:dyDescent="0.25">
      <c r="B3" s="77"/>
      <c r="C3" s="1"/>
      <c r="D3" s="1"/>
      <c r="E3" s="1"/>
      <c r="F3" s="2" t="s">
        <v>35</v>
      </c>
      <c r="G3" s="76">
        <f>IFERROR(G1/G2,0)</f>
        <v>1.1150793650793651</v>
      </c>
      <c r="H3" s="68"/>
    </row>
    <row r="4" spans="1:27" s="14" customFormat="1" ht="79.5" thickBot="1" x14ac:dyDescent="0.3">
      <c r="B4" s="13" t="s">
        <v>36</v>
      </c>
      <c r="C4" s="13" t="s">
        <v>0</v>
      </c>
      <c r="D4" s="4" t="s">
        <v>38</v>
      </c>
      <c r="E4" s="4" t="s">
        <v>4</v>
      </c>
      <c r="F4" s="4" t="s">
        <v>12</v>
      </c>
      <c r="G4" s="4" t="s">
        <v>94</v>
      </c>
      <c r="H4" s="4" t="s">
        <v>13</v>
      </c>
      <c r="I4" s="4" t="s">
        <v>5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6</v>
      </c>
      <c r="O4" s="4" t="s">
        <v>1</v>
      </c>
      <c r="P4" s="4" t="s">
        <v>2</v>
      </c>
      <c r="Q4" s="4" t="s">
        <v>14</v>
      </c>
      <c r="R4" s="4" t="s">
        <v>7</v>
      </c>
      <c r="S4" s="212" t="s">
        <v>16</v>
      </c>
      <c r="T4" s="213"/>
      <c r="U4" s="42"/>
      <c r="V4" s="134" t="s">
        <v>15</v>
      </c>
      <c r="X4" s="26"/>
      <c r="Y4" s="202"/>
      <c r="Z4" s="27"/>
    </row>
    <row r="5" spans="1:27" s="21" customFormat="1" ht="13.5" thickBot="1" x14ac:dyDescent="0.3">
      <c r="B5" s="74"/>
      <c r="C5" s="74" t="s">
        <v>3</v>
      </c>
      <c r="D5" s="75"/>
      <c r="E5" s="75"/>
      <c r="F5" s="15"/>
      <c r="G5" s="196" t="s">
        <v>95</v>
      </c>
      <c r="H5" s="20"/>
      <c r="I5" s="18">
        <v>2.3E-2</v>
      </c>
      <c r="J5" s="17">
        <v>0.02</v>
      </c>
      <c r="K5" s="16">
        <v>0.2</v>
      </c>
      <c r="L5" s="15"/>
      <c r="M5" s="18">
        <v>4.0000000000000001E-3</v>
      </c>
      <c r="N5" s="19">
        <v>5.0000000000000001E-3</v>
      </c>
      <c r="O5" s="19">
        <v>6.0000000000000001E-3</v>
      </c>
      <c r="P5" s="19">
        <v>3.0000000000000001E-3</v>
      </c>
      <c r="Q5" s="20"/>
      <c r="R5" s="22">
        <v>0.2</v>
      </c>
      <c r="S5" s="39" t="s">
        <v>17</v>
      </c>
      <c r="T5" s="45">
        <v>0.26</v>
      </c>
      <c r="U5" s="43"/>
      <c r="V5" s="135"/>
      <c r="Z5" s="28"/>
    </row>
    <row r="6" spans="1:27" s="21" customFormat="1" ht="1.5" customHeight="1" x14ac:dyDescent="0.25">
      <c r="B6" s="46"/>
      <c r="C6" s="46"/>
      <c r="D6" s="31"/>
      <c r="E6" s="31"/>
      <c r="F6" s="32"/>
      <c r="G6" s="33"/>
      <c r="H6" s="33"/>
      <c r="I6" s="35"/>
      <c r="J6" s="34"/>
      <c r="K6" s="35"/>
      <c r="L6" s="32"/>
      <c r="M6" s="36"/>
      <c r="N6" s="35"/>
      <c r="O6" s="37"/>
      <c r="P6" s="37"/>
      <c r="Q6" s="33"/>
      <c r="R6" s="38"/>
      <c r="S6" s="38"/>
      <c r="T6" s="47"/>
      <c r="U6" s="40"/>
      <c r="V6" s="136"/>
      <c r="Z6" s="28"/>
    </row>
    <row r="7" spans="1:27" s="8" customFormat="1" x14ac:dyDescent="0.2">
      <c r="A7" s="8">
        <v>1</v>
      </c>
      <c r="B7" s="78">
        <v>1</v>
      </c>
      <c r="C7" s="214" t="s">
        <v>40</v>
      </c>
      <c r="D7" s="82">
        <v>0.35</v>
      </c>
      <c r="E7" s="10" t="s">
        <v>37</v>
      </c>
      <c r="F7" s="85">
        <f>G7*$L$1</f>
        <v>84.5</v>
      </c>
      <c r="G7" s="84">
        <v>3.38</v>
      </c>
      <c r="H7" s="7">
        <f>F7/$G$1/1.2</f>
        <v>2.5059311981020165</v>
      </c>
      <c r="I7" s="23">
        <f>$I$5</f>
        <v>2.3E-2</v>
      </c>
      <c r="J7" s="7">
        <f>IF(H7&gt;=0,(H7*(1+I7))+$J$5,0)</f>
        <v>2.5835676156583625</v>
      </c>
      <c r="K7" s="5">
        <f>$K$5</f>
        <v>0.2</v>
      </c>
      <c r="L7" s="11">
        <v>0</v>
      </c>
      <c r="M7" s="23">
        <f>$M$5</f>
        <v>4.0000000000000001E-3</v>
      </c>
      <c r="N7" s="6">
        <f>$N$5</f>
        <v>5.0000000000000001E-3</v>
      </c>
      <c r="O7" s="6">
        <f>$O$5</f>
        <v>6.0000000000000001E-3</v>
      </c>
      <c r="P7" s="6">
        <f>$P$5</f>
        <v>3.0000000000000001E-3</v>
      </c>
      <c r="Q7" s="25">
        <f>J7*(1+SUM(K7:P7))</f>
        <v>3.1467853558718852</v>
      </c>
      <c r="R7" s="6">
        <f>$R$5</f>
        <v>0.2</v>
      </c>
      <c r="S7" s="50">
        <v>4</v>
      </c>
      <c r="T7" s="48">
        <f>$T$5/52*S7</f>
        <v>0.02</v>
      </c>
      <c r="U7" s="44"/>
      <c r="V7" s="137">
        <f>(Q7*(1+R7))+(J7*T7)</f>
        <v>3.8278137793594293</v>
      </c>
      <c r="W7" s="70"/>
      <c r="X7" s="60"/>
      <c r="Y7" s="60"/>
      <c r="Z7" s="61"/>
      <c r="AA7" s="30"/>
    </row>
    <row r="8" spans="1:27" s="8" customFormat="1" x14ac:dyDescent="0.2">
      <c r="B8" s="78">
        <v>2</v>
      </c>
      <c r="C8" s="211"/>
      <c r="D8" s="83">
        <v>0.5</v>
      </c>
      <c r="E8" s="10" t="s">
        <v>37</v>
      </c>
      <c r="F8" s="86">
        <f t="shared" ref="F8:F42" si="0">G8*$L$1</f>
        <v>114.75</v>
      </c>
      <c r="G8" s="84">
        <v>4.59</v>
      </c>
      <c r="H8" s="7">
        <f t="shared" ref="H8:H42" si="1">F8/$G$1/1.2</f>
        <v>3.4030249110320283</v>
      </c>
      <c r="I8" s="23">
        <f t="shared" ref="I8:I42" si="2">$I$5</f>
        <v>2.3E-2</v>
      </c>
      <c r="J8" s="7">
        <f t="shared" ref="J8:J42" si="3">IF(H8&gt;=0,(H8*(1+I8))+$J$5,0)</f>
        <v>3.5012944839857645</v>
      </c>
      <c r="K8" s="9">
        <f t="shared" ref="K8:K42" si="4">$K$5</f>
        <v>0.2</v>
      </c>
      <c r="L8" s="12">
        <v>0</v>
      </c>
      <c r="M8" s="23">
        <f t="shared" ref="M8:M42" si="5">$M$5</f>
        <v>4.0000000000000001E-3</v>
      </c>
      <c r="N8" s="6">
        <f t="shared" ref="N8:N42" si="6">$N$5</f>
        <v>5.0000000000000001E-3</v>
      </c>
      <c r="O8" s="6">
        <f t="shared" ref="O8:O42" si="7">$O$5</f>
        <v>6.0000000000000001E-3</v>
      </c>
      <c r="P8" s="6">
        <f t="shared" ref="P8:P42" si="8">$P$5</f>
        <v>3.0000000000000001E-3</v>
      </c>
      <c r="Q8" s="25">
        <f t="shared" ref="Q8:Q42" si="9">J8*(1+SUM(K8:P8))</f>
        <v>4.2645766814946606</v>
      </c>
      <c r="R8" s="6">
        <f t="shared" ref="R8:R42" si="10">$R$5</f>
        <v>0.2</v>
      </c>
      <c r="S8" s="50">
        <v>4</v>
      </c>
      <c r="T8" s="48">
        <f t="shared" ref="T8:T42" si="11">$T$5/52*S8</f>
        <v>0.02</v>
      </c>
      <c r="U8" s="44"/>
      <c r="V8" s="137">
        <f t="shared" ref="V8:V42" si="12">(Q8*(1+R8))+(J8*T8)</f>
        <v>5.1875179074733078</v>
      </c>
      <c r="W8" s="70"/>
      <c r="X8" s="60"/>
      <c r="Y8" s="60"/>
      <c r="Z8" s="61"/>
      <c r="AA8" s="30"/>
    </row>
    <row r="9" spans="1:27" s="8" customFormat="1" x14ac:dyDescent="0.2">
      <c r="B9" s="78">
        <v>3</v>
      </c>
      <c r="C9" s="210" t="s">
        <v>41</v>
      </c>
      <c r="D9" s="82">
        <v>0.35</v>
      </c>
      <c r="E9" s="10" t="s">
        <v>37</v>
      </c>
      <c r="F9" s="86">
        <f t="shared" si="0"/>
        <v>57.25</v>
      </c>
      <c r="G9" s="84">
        <v>2.29</v>
      </c>
      <c r="H9" s="7">
        <f t="shared" si="1"/>
        <v>1.6978054567022538</v>
      </c>
      <c r="I9" s="23">
        <f t="shared" si="2"/>
        <v>2.3E-2</v>
      </c>
      <c r="J9" s="7">
        <f t="shared" si="3"/>
        <v>1.7568549822064055</v>
      </c>
      <c r="K9" s="9">
        <f t="shared" si="4"/>
        <v>0.2</v>
      </c>
      <c r="L9" s="12">
        <v>0</v>
      </c>
      <c r="M9" s="23">
        <f t="shared" si="5"/>
        <v>4.0000000000000001E-3</v>
      </c>
      <c r="N9" s="6">
        <f t="shared" si="6"/>
        <v>5.0000000000000001E-3</v>
      </c>
      <c r="O9" s="6">
        <f t="shared" si="7"/>
        <v>6.0000000000000001E-3</v>
      </c>
      <c r="P9" s="6">
        <f t="shared" si="8"/>
        <v>3.0000000000000001E-3</v>
      </c>
      <c r="Q9" s="25">
        <f t="shared" si="9"/>
        <v>2.1398493683274018</v>
      </c>
      <c r="R9" s="6">
        <f t="shared" si="10"/>
        <v>0.2</v>
      </c>
      <c r="S9" s="50">
        <v>4</v>
      </c>
      <c r="T9" s="48">
        <f t="shared" si="11"/>
        <v>0.02</v>
      </c>
      <c r="U9" s="44"/>
      <c r="V9" s="137">
        <f t="shared" si="12"/>
        <v>2.6029563416370105</v>
      </c>
      <c r="W9" s="70"/>
      <c r="X9" s="60"/>
      <c r="Y9" s="60"/>
      <c r="Z9" s="61"/>
      <c r="AA9" s="30"/>
    </row>
    <row r="10" spans="1:27" s="8" customFormat="1" x14ac:dyDescent="0.2">
      <c r="B10" s="78">
        <v>4</v>
      </c>
      <c r="C10" s="211"/>
      <c r="D10" s="83">
        <v>0.5</v>
      </c>
      <c r="E10" s="10" t="s">
        <v>37</v>
      </c>
      <c r="F10" s="86">
        <f t="shared" si="0"/>
        <v>77.75</v>
      </c>
      <c r="G10" s="84">
        <v>3.11</v>
      </c>
      <c r="H10" s="7">
        <f t="shared" si="1"/>
        <v>2.305753262158956</v>
      </c>
      <c r="I10" s="23">
        <f t="shared" si="2"/>
        <v>2.3E-2</v>
      </c>
      <c r="J10" s="7">
        <f t="shared" si="3"/>
        <v>2.3787855871886117</v>
      </c>
      <c r="K10" s="9">
        <f t="shared" si="4"/>
        <v>0.2</v>
      </c>
      <c r="L10" s="12">
        <v>0</v>
      </c>
      <c r="M10" s="23">
        <f t="shared" si="5"/>
        <v>4.0000000000000001E-3</v>
      </c>
      <c r="N10" s="6">
        <f t="shared" si="6"/>
        <v>5.0000000000000001E-3</v>
      </c>
      <c r="O10" s="6">
        <f t="shared" si="7"/>
        <v>6.0000000000000001E-3</v>
      </c>
      <c r="P10" s="6">
        <f t="shared" si="8"/>
        <v>3.0000000000000001E-3</v>
      </c>
      <c r="Q10" s="25">
        <f t="shared" si="9"/>
        <v>2.8973608451957289</v>
      </c>
      <c r="R10" s="6">
        <f t="shared" si="10"/>
        <v>0.2</v>
      </c>
      <c r="S10" s="50">
        <v>4</v>
      </c>
      <c r="T10" s="48">
        <f t="shared" si="11"/>
        <v>0.02</v>
      </c>
      <c r="U10" s="44"/>
      <c r="V10" s="137">
        <f t="shared" si="12"/>
        <v>3.5244087259786467</v>
      </c>
      <c r="W10" s="70"/>
      <c r="X10" s="60"/>
      <c r="Y10" s="60"/>
      <c r="Z10" s="61"/>
      <c r="AA10" s="30"/>
    </row>
    <row r="11" spans="1:27" s="8" customFormat="1" x14ac:dyDescent="0.2">
      <c r="B11" s="78">
        <v>5</v>
      </c>
      <c r="C11" s="210" t="s">
        <v>42</v>
      </c>
      <c r="D11" s="82">
        <v>0.35</v>
      </c>
      <c r="E11" s="10" t="s">
        <v>37</v>
      </c>
      <c r="F11" s="86">
        <f t="shared" si="0"/>
        <v>101.75</v>
      </c>
      <c r="G11" s="84">
        <v>4.07</v>
      </c>
      <c r="H11" s="7">
        <f t="shared" si="1"/>
        <v>3.0174970344009489</v>
      </c>
      <c r="I11" s="23">
        <f t="shared" si="2"/>
        <v>2.3E-2</v>
      </c>
      <c r="J11" s="7">
        <f t="shared" si="3"/>
        <v>3.1068994661921705</v>
      </c>
      <c r="K11" s="9">
        <f t="shared" si="4"/>
        <v>0.2</v>
      </c>
      <c r="L11" s="12">
        <v>0</v>
      </c>
      <c r="M11" s="23">
        <f t="shared" si="5"/>
        <v>4.0000000000000001E-3</v>
      </c>
      <c r="N11" s="6">
        <f t="shared" si="6"/>
        <v>5.0000000000000001E-3</v>
      </c>
      <c r="O11" s="6">
        <f t="shared" si="7"/>
        <v>6.0000000000000001E-3</v>
      </c>
      <c r="P11" s="6">
        <f t="shared" si="8"/>
        <v>3.0000000000000001E-3</v>
      </c>
      <c r="Q11" s="25">
        <f t="shared" si="9"/>
        <v>3.7842035498220636</v>
      </c>
      <c r="R11" s="6">
        <f t="shared" si="10"/>
        <v>0.2</v>
      </c>
      <c r="S11" s="50">
        <v>4</v>
      </c>
      <c r="T11" s="48">
        <f t="shared" si="11"/>
        <v>0.02</v>
      </c>
      <c r="U11" s="44"/>
      <c r="V11" s="137">
        <f t="shared" si="12"/>
        <v>4.6031822491103194</v>
      </c>
      <c r="W11" s="70"/>
      <c r="X11" s="60"/>
      <c r="Y11" s="60"/>
      <c r="Z11" s="61"/>
      <c r="AA11" s="30"/>
    </row>
    <row r="12" spans="1:27" s="8" customFormat="1" x14ac:dyDescent="0.2">
      <c r="B12" s="78">
        <v>6</v>
      </c>
      <c r="C12" s="211"/>
      <c r="D12" s="83">
        <v>0.5</v>
      </c>
      <c r="E12" s="10" t="s">
        <v>37</v>
      </c>
      <c r="F12" s="86">
        <f t="shared" si="0"/>
        <v>137.5</v>
      </c>
      <c r="G12" s="84">
        <v>5.5</v>
      </c>
      <c r="H12" s="7">
        <f t="shared" si="1"/>
        <v>4.0776986951364176</v>
      </c>
      <c r="I12" s="23">
        <f t="shared" si="2"/>
        <v>2.3E-2</v>
      </c>
      <c r="J12" s="7">
        <f>IF(H12&gt;=0,(H12*(1+I12))+$J$5,0)</f>
        <v>4.1914857651245541</v>
      </c>
      <c r="K12" s="9">
        <f t="shared" si="4"/>
        <v>0.2</v>
      </c>
      <c r="L12" s="12">
        <v>0</v>
      </c>
      <c r="M12" s="23">
        <f t="shared" si="5"/>
        <v>4.0000000000000001E-3</v>
      </c>
      <c r="N12" s="6">
        <f t="shared" si="6"/>
        <v>5.0000000000000001E-3</v>
      </c>
      <c r="O12" s="6">
        <f t="shared" si="7"/>
        <v>6.0000000000000001E-3</v>
      </c>
      <c r="P12" s="6">
        <f t="shared" si="8"/>
        <v>3.0000000000000001E-3</v>
      </c>
      <c r="Q12" s="25">
        <f t="shared" si="9"/>
        <v>5.1052296619217064</v>
      </c>
      <c r="R12" s="6">
        <f t="shared" si="10"/>
        <v>0.2</v>
      </c>
      <c r="S12" s="50">
        <v>4</v>
      </c>
      <c r="T12" s="48">
        <f t="shared" si="11"/>
        <v>0.02</v>
      </c>
      <c r="U12" s="44"/>
      <c r="V12" s="137">
        <f t="shared" si="12"/>
        <v>6.2101053096085383</v>
      </c>
      <c r="W12" s="70"/>
      <c r="X12" s="60"/>
      <c r="Y12" s="60"/>
      <c r="Z12" s="61"/>
      <c r="AA12" s="30"/>
    </row>
    <row r="13" spans="1:27" s="8" customFormat="1" x14ac:dyDescent="0.2">
      <c r="B13" s="78">
        <v>7</v>
      </c>
      <c r="C13" s="210" t="s">
        <v>43</v>
      </c>
      <c r="D13" s="82">
        <v>0.35</v>
      </c>
      <c r="E13" s="10" t="s">
        <v>37</v>
      </c>
      <c r="F13" s="86">
        <f t="shared" si="0"/>
        <v>107.74999999999999</v>
      </c>
      <c r="G13" s="84">
        <v>4.3099999999999996</v>
      </c>
      <c r="H13" s="7">
        <f t="shared" si="1"/>
        <v>3.1954329774614467</v>
      </c>
      <c r="I13" s="23">
        <f t="shared" si="2"/>
        <v>2.3E-2</v>
      </c>
      <c r="J13" s="7">
        <f t="shared" si="3"/>
        <v>3.2889279359430597</v>
      </c>
      <c r="K13" s="9">
        <f t="shared" si="4"/>
        <v>0.2</v>
      </c>
      <c r="L13" s="12">
        <v>0</v>
      </c>
      <c r="M13" s="23">
        <f t="shared" si="5"/>
        <v>4.0000000000000001E-3</v>
      </c>
      <c r="N13" s="6">
        <f t="shared" si="6"/>
        <v>5.0000000000000001E-3</v>
      </c>
      <c r="O13" s="6">
        <f t="shared" si="7"/>
        <v>6.0000000000000001E-3</v>
      </c>
      <c r="P13" s="6">
        <f t="shared" si="8"/>
        <v>3.0000000000000001E-3</v>
      </c>
      <c r="Q13" s="25">
        <f t="shared" si="9"/>
        <v>4.0059142259786462</v>
      </c>
      <c r="R13" s="6">
        <f t="shared" si="10"/>
        <v>0.2</v>
      </c>
      <c r="S13" s="50">
        <v>4</v>
      </c>
      <c r="T13" s="48">
        <f t="shared" si="11"/>
        <v>0.02</v>
      </c>
      <c r="U13" s="44"/>
      <c r="V13" s="137">
        <f t="shared" si="12"/>
        <v>4.8728756298932367</v>
      </c>
      <c r="W13" s="70"/>
      <c r="X13" s="60"/>
      <c r="Y13" s="60"/>
      <c r="Z13" s="61"/>
      <c r="AA13" s="30"/>
    </row>
    <row r="14" spans="1:27" s="8" customFormat="1" x14ac:dyDescent="0.2">
      <c r="B14" s="78">
        <v>8</v>
      </c>
      <c r="C14" s="211"/>
      <c r="D14" s="83">
        <v>0.5</v>
      </c>
      <c r="E14" s="10" t="s">
        <v>37</v>
      </c>
      <c r="F14" s="86">
        <f t="shared" si="0"/>
        <v>146</v>
      </c>
      <c r="G14" s="84">
        <v>5.84</v>
      </c>
      <c r="H14" s="7">
        <f t="shared" si="1"/>
        <v>4.3297746144721234</v>
      </c>
      <c r="I14" s="23">
        <f t="shared" si="2"/>
        <v>2.3E-2</v>
      </c>
      <c r="J14" s="7">
        <f t="shared" si="3"/>
        <v>4.4493594306049813</v>
      </c>
      <c r="K14" s="9">
        <f t="shared" si="4"/>
        <v>0.2</v>
      </c>
      <c r="L14" s="12">
        <v>0</v>
      </c>
      <c r="M14" s="23">
        <f t="shared" si="5"/>
        <v>4.0000000000000001E-3</v>
      </c>
      <c r="N14" s="6">
        <f t="shared" si="6"/>
        <v>5.0000000000000001E-3</v>
      </c>
      <c r="O14" s="6">
        <f t="shared" si="7"/>
        <v>6.0000000000000001E-3</v>
      </c>
      <c r="P14" s="6">
        <f t="shared" si="8"/>
        <v>3.0000000000000001E-3</v>
      </c>
      <c r="Q14" s="25">
        <f t="shared" si="9"/>
        <v>5.4193197864768674</v>
      </c>
      <c r="R14" s="6">
        <f t="shared" si="10"/>
        <v>0.2</v>
      </c>
      <c r="S14" s="50">
        <v>4</v>
      </c>
      <c r="T14" s="48">
        <f t="shared" si="11"/>
        <v>0.02</v>
      </c>
      <c r="U14" s="44"/>
      <c r="V14" s="137">
        <f t="shared" si="12"/>
        <v>6.5921709323843407</v>
      </c>
      <c r="W14" s="70"/>
      <c r="X14" s="60"/>
      <c r="Y14" s="60"/>
      <c r="Z14" s="61"/>
      <c r="AA14" s="30"/>
    </row>
    <row r="15" spans="1:27" s="8" customFormat="1" x14ac:dyDescent="0.2">
      <c r="B15" s="78">
        <v>9</v>
      </c>
      <c r="C15" s="210" t="s">
        <v>44</v>
      </c>
      <c r="D15" s="82">
        <v>0.35</v>
      </c>
      <c r="E15" s="10" t="s">
        <v>37</v>
      </c>
      <c r="F15" s="86">
        <f t="shared" si="0"/>
        <v>79</v>
      </c>
      <c r="G15" s="84">
        <v>3.16</v>
      </c>
      <c r="H15" s="7">
        <f t="shared" si="1"/>
        <v>2.34282325029656</v>
      </c>
      <c r="I15" s="23">
        <f t="shared" si="2"/>
        <v>2.3E-2</v>
      </c>
      <c r="J15" s="7">
        <f t="shared" si="3"/>
        <v>2.4167081850533809</v>
      </c>
      <c r="K15" s="9">
        <f t="shared" si="4"/>
        <v>0.2</v>
      </c>
      <c r="L15" s="12">
        <v>0</v>
      </c>
      <c r="M15" s="23">
        <f t="shared" si="5"/>
        <v>4.0000000000000001E-3</v>
      </c>
      <c r="N15" s="6">
        <f t="shared" si="6"/>
        <v>5.0000000000000001E-3</v>
      </c>
      <c r="O15" s="6">
        <f t="shared" si="7"/>
        <v>6.0000000000000001E-3</v>
      </c>
      <c r="P15" s="6">
        <f t="shared" si="8"/>
        <v>3.0000000000000001E-3</v>
      </c>
      <c r="Q15" s="25">
        <f t="shared" si="9"/>
        <v>2.9435505693950179</v>
      </c>
      <c r="R15" s="6">
        <f t="shared" si="10"/>
        <v>0.2</v>
      </c>
      <c r="S15" s="50">
        <v>4</v>
      </c>
      <c r="T15" s="48">
        <f t="shared" si="11"/>
        <v>0.02</v>
      </c>
      <c r="U15" s="44"/>
      <c r="V15" s="137">
        <f t="shared" si="12"/>
        <v>3.5805948469750888</v>
      </c>
      <c r="W15" s="70"/>
      <c r="X15" s="60"/>
      <c r="Y15" s="60"/>
      <c r="Z15" s="61"/>
      <c r="AA15" s="30"/>
    </row>
    <row r="16" spans="1:27" s="8" customFormat="1" x14ac:dyDescent="0.2">
      <c r="B16" s="78">
        <v>10</v>
      </c>
      <c r="C16" s="211"/>
      <c r="D16" s="83">
        <v>0.5</v>
      </c>
      <c r="E16" s="10" t="s">
        <v>37</v>
      </c>
      <c r="F16" s="86">
        <f t="shared" si="0"/>
        <v>107</v>
      </c>
      <c r="G16" s="84">
        <v>4.28</v>
      </c>
      <c r="H16" s="7">
        <f t="shared" si="1"/>
        <v>3.173190984578885</v>
      </c>
      <c r="I16" s="23">
        <f t="shared" si="2"/>
        <v>2.3E-2</v>
      </c>
      <c r="J16" s="7">
        <f t="shared" si="3"/>
        <v>3.2661743772241993</v>
      </c>
      <c r="K16" s="9">
        <f t="shared" si="4"/>
        <v>0.2</v>
      </c>
      <c r="L16" s="12">
        <v>0</v>
      </c>
      <c r="M16" s="23">
        <f t="shared" si="5"/>
        <v>4.0000000000000001E-3</v>
      </c>
      <c r="N16" s="6">
        <f t="shared" si="6"/>
        <v>5.0000000000000001E-3</v>
      </c>
      <c r="O16" s="6">
        <f t="shared" si="7"/>
        <v>6.0000000000000001E-3</v>
      </c>
      <c r="P16" s="6">
        <f t="shared" si="8"/>
        <v>3.0000000000000001E-3</v>
      </c>
      <c r="Q16" s="25">
        <f t="shared" si="9"/>
        <v>3.9782003914590747</v>
      </c>
      <c r="R16" s="6">
        <f t="shared" si="10"/>
        <v>0.2</v>
      </c>
      <c r="S16" s="50">
        <v>4</v>
      </c>
      <c r="T16" s="48">
        <f t="shared" si="11"/>
        <v>0.02</v>
      </c>
      <c r="U16" s="44"/>
      <c r="V16" s="137">
        <f t="shared" si="12"/>
        <v>4.8391639572953737</v>
      </c>
      <c r="W16" s="70"/>
      <c r="X16" s="60"/>
      <c r="Y16" s="60"/>
      <c r="Z16" s="61"/>
      <c r="AA16" s="30"/>
    </row>
    <row r="17" spans="2:27" s="8" customFormat="1" x14ac:dyDescent="0.2">
      <c r="B17" s="78">
        <v>11</v>
      </c>
      <c r="C17" s="210" t="s">
        <v>45</v>
      </c>
      <c r="D17" s="82">
        <v>0.35</v>
      </c>
      <c r="E17" s="10" t="s">
        <v>37</v>
      </c>
      <c r="F17" s="86">
        <f t="shared" si="0"/>
        <v>128.5</v>
      </c>
      <c r="G17" s="84">
        <v>5.14</v>
      </c>
      <c r="H17" s="7">
        <f t="shared" si="1"/>
        <v>3.8107947805456699</v>
      </c>
      <c r="I17" s="23">
        <f t="shared" si="2"/>
        <v>2.3E-2</v>
      </c>
      <c r="J17" s="7">
        <f t="shared" si="3"/>
        <v>3.9184430604982201</v>
      </c>
      <c r="K17" s="9">
        <f t="shared" si="4"/>
        <v>0.2</v>
      </c>
      <c r="L17" s="12">
        <v>0</v>
      </c>
      <c r="M17" s="23">
        <f t="shared" si="5"/>
        <v>4.0000000000000001E-3</v>
      </c>
      <c r="N17" s="6">
        <f t="shared" si="6"/>
        <v>5.0000000000000001E-3</v>
      </c>
      <c r="O17" s="6">
        <f t="shared" si="7"/>
        <v>6.0000000000000001E-3</v>
      </c>
      <c r="P17" s="6">
        <f t="shared" si="8"/>
        <v>3.0000000000000001E-3</v>
      </c>
      <c r="Q17" s="25">
        <f t="shared" si="9"/>
        <v>4.7726636476868318</v>
      </c>
      <c r="R17" s="6">
        <f t="shared" si="10"/>
        <v>0.2</v>
      </c>
      <c r="S17" s="50">
        <v>4</v>
      </c>
      <c r="T17" s="48">
        <f t="shared" si="11"/>
        <v>0.02</v>
      </c>
      <c r="U17" s="44"/>
      <c r="V17" s="137">
        <f t="shared" si="12"/>
        <v>5.8055652384341618</v>
      </c>
      <c r="W17" s="70"/>
      <c r="X17" s="60"/>
      <c r="Y17" s="60"/>
      <c r="Z17" s="61"/>
      <c r="AA17" s="30"/>
    </row>
    <row r="18" spans="2:27" s="8" customFormat="1" x14ac:dyDescent="0.2">
      <c r="B18" s="78">
        <v>12</v>
      </c>
      <c r="C18" s="211"/>
      <c r="D18" s="83">
        <v>0.5</v>
      </c>
      <c r="E18" s="10" t="s">
        <v>37</v>
      </c>
      <c r="F18" s="86">
        <f t="shared" si="0"/>
        <v>174</v>
      </c>
      <c r="G18" s="84">
        <v>6.96</v>
      </c>
      <c r="H18" s="7">
        <f t="shared" si="1"/>
        <v>5.1601423487544489</v>
      </c>
      <c r="I18" s="23">
        <f t="shared" si="2"/>
        <v>2.3E-2</v>
      </c>
      <c r="J18" s="7">
        <f t="shared" si="3"/>
        <v>5.2988256227758006</v>
      </c>
      <c r="K18" s="9">
        <f t="shared" si="4"/>
        <v>0.2</v>
      </c>
      <c r="L18" s="12">
        <v>0</v>
      </c>
      <c r="M18" s="23">
        <f t="shared" si="5"/>
        <v>4.0000000000000001E-3</v>
      </c>
      <c r="N18" s="6">
        <f t="shared" si="6"/>
        <v>5.0000000000000001E-3</v>
      </c>
      <c r="O18" s="6">
        <f t="shared" si="7"/>
        <v>6.0000000000000001E-3</v>
      </c>
      <c r="P18" s="6">
        <f t="shared" si="8"/>
        <v>3.0000000000000001E-3</v>
      </c>
      <c r="Q18" s="25">
        <f t="shared" si="9"/>
        <v>6.4539696085409251</v>
      </c>
      <c r="R18" s="6">
        <f t="shared" si="10"/>
        <v>0.2</v>
      </c>
      <c r="S18" s="50">
        <v>4</v>
      </c>
      <c r="T18" s="48">
        <f t="shared" si="11"/>
        <v>0.02</v>
      </c>
      <c r="U18" s="44"/>
      <c r="V18" s="137">
        <f t="shared" si="12"/>
        <v>7.8507400427046257</v>
      </c>
      <c r="W18" s="70"/>
      <c r="X18" s="60"/>
      <c r="Y18" s="60"/>
      <c r="Z18" s="61"/>
      <c r="AA18" s="30"/>
    </row>
    <row r="19" spans="2:27" s="8" customFormat="1" x14ac:dyDescent="0.2">
      <c r="B19" s="78">
        <v>13</v>
      </c>
      <c r="C19" s="210" t="s">
        <v>46</v>
      </c>
      <c r="D19" s="82">
        <v>0.35</v>
      </c>
      <c r="E19" s="10" t="s">
        <v>37</v>
      </c>
      <c r="F19" s="86">
        <f t="shared" si="0"/>
        <v>79</v>
      </c>
      <c r="G19" s="84">
        <v>3.16</v>
      </c>
      <c r="H19" s="7">
        <f t="shared" si="1"/>
        <v>2.34282325029656</v>
      </c>
      <c r="I19" s="23">
        <f t="shared" si="2"/>
        <v>2.3E-2</v>
      </c>
      <c r="J19" s="7">
        <f t="shared" si="3"/>
        <v>2.4167081850533809</v>
      </c>
      <c r="K19" s="9">
        <f t="shared" si="4"/>
        <v>0.2</v>
      </c>
      <c r="L19" s="12">
        <v>0</v>
      </c>
      <c r="M19" s="23">
        <f t="shared" si="5"/>
        <v>4.0000000000000001E-3</v>
      </c>
      <c r="N19" s="6">
        <f t="shared" si="6"/>
        <v>5.0000000000000001E-3</v>
      </c>
      <c r="O19" s="6">
        <f t="shared" si="7"/>
        <v>6.0000000000000001E-3</v>
      </c>
      <c r="P19" s="6">
        <f t="shared" si="8"/>
        <v>3.0000000000000001E-3</v>
      </c>
      <c r="Q19" s="25">
        <f t="shared" si="9"/>
        <v>2.9435505693950179</v>
      </c>
      <c r="R19" s="6">
        <f t="shared" si="10"/>
        <v>0.2</v>
      </c>
      <c r="S19" s="50">
        <v>4</v>
      </c>
      <c r="T19" s="48">
        <f t="shared" si="11"/>
        <v>0.02</v>
      </c>
      <c r="U19" s="44"/>
      <c r="V19" s="137">
        <f t="shared" si="12"/>
        <v>3.5805948469750888</v>
      </c>
      <c r="W19" s="70"/>
      <c r="X19" s="60"/>
      <c r="Y19" s="60"/>
      <c r="Z19" s="61"/>
      <c r="AA19" s="30"/>
    </row>
    <row r="20" spans="2:27" s="8" customFormat="1" x14ac:dyDescent="0.2">
      <c r="B20" s="78">
        <v>14</v>
      </c>
      <c r="C20" s="211"/>
      <c r="D20" s="83">
        <v>0.5</v>
      </c>
      <c r="E20" s="10" t="s">
        <v>37</v>
      </c>
      <c r="F20" s="86">
        <f t="shared" si="0"/>
        <v>107</v>
      </c>
      <c r="G20" s="84">
        <v>4.28</v>
      </c>
      <c r="H20" s="7">
        <f t="shared" si="1"/>
        <v>3.173190984578885</v>
      </c>
      <c r="I20" s="23">
        <f t="shared" si="2"/>
        <v>2.3E-2</v>
      </c>
      <c r="J20" s="7">
        <f t="shared" si="3"/>
        <v>3.2661743772241993</v>
      </c>
      <c r="K20" s="9">
        <f t="shared" si="4"/>
        <v>0.2</v>
      </c>
      <c r="L20" s="12">
        <v>0</v>
      </c>
      <c r="M20" s="23">
        <f t="shared" si="5"/>
        <v>4.0000000000000001E-3</v>
      </c>
      <c r="N20" s="6">
        <f t="shared" si="6"/>
        <v>5.0000000000000001E-3</v>
      </c>
      <c r="O20" s="6">
        <f t="shared" si="7"/>
        <v>6.0000000000000001E-3</v>
      </c>
      <c r="P20" s="6">
        <f t="shared" si="8"/>
        <v>3.0000000000000001E-3</v>
      </c>
      <c r="Q20" s="25">
        <f t="shared" si="9"/>
        <v>3.9782003914590747</v>
      </c>
      <c r="R20" s="6">
        <f t="shared" si="10"/>
        <v>0.2</v>
      </c>
      <c r="S20" s="50">
        <v>4</v>
      </c>
      <c r="T20" s="48">
        <f t="shared" si="11"/>
        <v>0.02</v>
      </c>
      <c r="U20" s="44"/>
      <c r="V20" s="137">
        <f t="shared" si="12"/>
        <v>4.8391639572953737</v>
      </c>
      <c r="W20" s="70"/>
      <c r="X20" s="60"/>
      <c r="Y20" s="60"/>
      <c r="Z20" s="61"/>
      <c r="AA20" s="30"/>
    </row>
    <row r="21" spans="2:27" s="8" customFormat="1" x14ac:dyDescent="0.2">
      <c r="B21" s="78">
        <v>15</v>
      </c>
      <c r="C21" s="210" t="s">
        <v>47</v>
      </c>
      <c r="D21" s="82">
        <v>0.35</v>
      </c>
      <c r="E21" s="10" t="s">
        <v>37</v>
      </c>
      <c r="F21" s="86">
        <f t="shared" si="0"/>
        <v>91</v>
      </c>
      <c r="G21" s="84">
        <v>3.64</v>
      </c>
      <c r="H21" s="7">
        <f t="shared" si="1"/>
        <v>2.6986951364175567</v>
      </c>
      <c r="I21" s="23">
        <f t="shared" si="2"/>
        <v>2.3E-2</v>
      </c>
      <c r="J21" s="7">
        <f t="shared" si="3"/>
        <v>2.7807651245551601</v>
      </c>
      <c r="K21" s="9">
        <f t="shared" si="4"/>
        <v>0.2</v>
      </c>
      <c r="L21" s="12">
        <v>0</v>
      </c>
      <c r="M21" s="23">
        <f t="shared" si="5"/>
        <v>4.0000000000000001E-3</v>
      </c>
      <c r="N21" s="6">
        <f t="shared" si="6"/>
        <v>5.0000000000000001E-3</v>
      </c>
      <c r="O21" s="6">
        <f t="shared" si="7"/>
        <v>6.0000000000000001E-3</v>
      </c>
      <c r="P21" s="6">
        <f t="shared" si="8"/>
        <v>3.0000000000000001E-3</v>
      </c>
      <c r="Q21" s="25">
        <f t="shared" si="9"/>
        <v>3.3869719217081848</v>
      </c>
      <c r="R21" s="6">
        <f t="shared" si="10"/>
        <v>0.2</v>
      </c>
      <c r="S21" s="50">
        <v>4</v>
      </c>
      <c r="T21" s="48">
        <f t="shared" si="11"/>
        <v>0.02</v>
      </c>
      <c r="U21" s="44"/>
      <c r="V21" s="137">
        <f t="shared" si="12"/>
        <v>4.1199816085409244</v>
      </c>
      <c r="W21" s="70"/>
      <c r="X21" s="60"/>
      <c r="Y21" s="60"/>
      <c r="Z21" s="61"/>
      <c r="AA21" s="30"/>
    </row>
    <row r="22" spans="2:27" s="8" customFormat="1" x14ac:dyDescent="0.2">
      <c r="B22" s="78">
        <v>16</v>
      </c>
      <c r="C22" s="211"/>
      <c r="D22" s="83">
        <v>0.5</v>
      </c>
      <c r="E22" s="10" t="s">
        <v>37</v>
      </c>
      <c r="F22" s="86">
        <f t="shared" si="0"/>
        <v>123.25</v>
      </c>
      <c r="G22" s="84">
        <v>4.93</v>
      </c>
      <c r="H22" s="7">
        <f t="shared" si="1"/>
        <v>3.6551008303677341</v>
      </c>
      <c r="I22" s="23">
        <f t="shared" si="2"/>
        <v>2.3E-2</v>
      </c>
      <c r="J22" s="7">
        <f t="shared" si="3"/>
        <v>3.7591681494661917</v>
      </c>
      <c r="K22" s="9">
        <f t="shared" si="4"/>
        <v>0.2</v>
      </c>
      <c r="L22" s="12">
        <v>0</v>
      </c>
      <c r="M22" s="23">
        <f t="shared" si="5"/>
        <v>4.0000000000000001E-3</v>
      </c>
      <c r="N22" s="6">
        <f t="shared" si="6"/>
        <v>5.0000000000000001E-3</v>
      </c>
      <c r="O22" s="6">
        <f t="shared" si="7"/>
        <v>6.0000000000000001E-3</v>
      </c>
      <c r="P22" s="6">
        <f t="shared" si="8"/>
        <v>3.0000000000000001E-3</v>
      </c>
      <c r="Q22" s="25">
        <f t="shared" si="9"/>
        <v>4.5786668060498217</v>
      </c>
      <c r="R22" s="6">
        <f t="shared" si="10"/>
        <v>0.2</v>
      </c>
      <c r="S22" s="50">
        <v>4</v>
      </c>
      <c r="T22" s="48">
        <f t="shared" si="11"/>
        <v>0.02</v>
      </c>
      <c r="U22" s="44"/>
      <c r="V22" s="137">
        <f t="shared" si="12"/>
        <v>5.5695835302491101</v>
      </c>
      <c r="W22" s="70"/>
      <c r="X22" s="60"/>
      <c r="Y22" s="60"/>
      <c r="Z22" s="61"/>
      <c r="AA22" s="30"/>
    </row>
    <row r="23" spans="2:27" s="8" customFormat="1" x14ac:dyDescent="0.2">
      <c r="B23" s="78">
        <v>17</v>
      </c>
      <c r="C23" s="210" t="s">
        <v>48</v>
      </c>
      <c r="D23" s="82">
        <v>0.35</v>
      </c>
      <c r="E23" s="10" t="s">
        <v>37</v>
      </c>
      <c r="F23" s="86">
        <f t="shared" si="0"/>
        <v>107.74999999999999</v>
      </c>
      <c r="G23" s="84">
        <v>4.3099999999999996</v>
      </c>
      <c r="H23" s="7">
        <f t="shared" si="1"/>
        <v>3.1954329774614467</v>
      </c>
      <c r="I23" s="23">
        <f t="shared" si="2"/>
        <v>2.3E-2</v>
      </c>
      <c r="J23" s="7">
        <f t="shared" si="3"/>
        <v>3.2889279359430597</v>
      </c>
      <c r="K23" s="9">
        <f t="shared" si="4"/>
        <v>0.2</v>
      </c>
      <c r="L23" s="12">
        <v>0</v>
      </c>
      <c r="M23" s="23">
        <f t="shared" si="5"/>
        <v>4.0000000000000001E-3</v>
      </c>
      <c r="N23" s="6">
        <f t="shared" si="6"/>
        <v>5.0000000000000001E-3</v>
      </c>
      <c r="O23" s="6">
        <f t="shared" si="7"/>
        <v>6.0000000000000001E-3</v>
      </c>
      <c r="P23" s="6">
        <f t="shared" si="8"/>
        <v>3.0000000000000001E-3</v>
      </c>
      <c r="Q23" s="25">
        <f t="shared" si="9"/>
        <v>4.0059142259786462</v>
      </c>
      <c r="R23" s="6">
        <f t="shared" si="10"/>
        <v>0.2</v>
      </c>
      <c r="S23" s="50">
        <v>4</v>
      </c>
      <c r="T23" s="48">
        <f t="shared" si="11"/>
        <v>0.02</v>
      </c>
      <c r="U23" s="44"/>
      <c r="V23" s="137">
        <f t="shared" si="12"/>
        <v>4.8728756298932367</v>
      </c>
      <c r="W23" s="70"/>
      <c r="X23" s="60"/>
      <c r="Y23" s="60"/>
      <c r="Z23" s="61"/>
      <c r="AA23" s="30"/>
    </row>
    <row r="24" spans="2:27" s="8" customFormat="1" x14ac:dyDescent="0.2">
      <c r="B24" s="78">
        <v>18</v>
      </c>
      <c r="C24" s="211"/>
      <c r="D24" s="83">
        <v>0.5</v>
      </c>
      <c r="E24" s="10" t="s">
        <v>37</v>
      </c>
      <c r="F24" s="86">
        <f t="shared" si="0"/>
        <v>146</v>
      </c>
      <c r="G24" s="84">
        <v>5.84</v>
      </c>
      <c r="H24" s="7">
        <f t="shared" si="1"/>
        <v>4.3297746144721234</v>
      </c>
      <c r="I24" s="23">
        <f t="shared" si="2"/>
        <v>2.3E-2</v>
      </c>
      <c r="J24" s="7">
        <f t="shared" si="3"/>
        <v>4.4493594306049813</v>
      </c>
      <c r="K24" s="9">
        <f t="shared" si="4"/>
        <v>0.2</v>
      </c>
      <c r="L24" s="12">
        <v>0</v>
      </c>
      <c r="M24" s="23">
        <f t="shared" si="5"/>
        <v>4.0000000000000001E-3</v>
      </c>
      <c r="N24" s="6">
        <f t="shared" si="6"/>
        <v>5.0000000000000001E-3</v>
      </c>
      <c r="O24" s="6">
        <f t="shared" si="7"/>
        <v>6.0000000000000001E-3</v>
      </c>
      <c r="P24" s="6">
        <f t="shared" si="8"/>
        <v>3.0000000000000001E-3</v>
      </c>
      <c r="Q24" s="25">
        <f t="shared" si="9"/>
        <v>5.4193197864768674</v>
      </c>
      <c r="R24" s="6">
        <f t="shared" si="10"/>
        <v>0.2</v>
      </c>
      <c r="S24" s="50">
        <v>4</v>
      </c>
      <c r="T24" s="48">
        <f t="shared" si="11"/>
        <v>0.02</v>
      </c>
      <c r="U24" s="44"/>
      <c r="V24" s="137">
        <f t="shared" si="12"/>
        <v>6.5921709323843407</v>
      </c>
      <c r="W24" s="70"/>
      <c r="X24" s="60"/>
      <c r="Y24" s="60"/>
      <c r="Z24" s="61"/>
      <c r="AA24" s="30"/>
    </row>
    <row r="25" spans="2:27" s="8" customFormat="1" x14ac:dyDescent="0.2">
      <c r="B25" s="78">
        <v>19</v>
      </c>
      <c r="C25" s="210" t="s">
        <v>49</v>
      </c>
      <c r="D25" s="82">
        <v>0.35</v>
      </c>
      <c r="E25" s="10" t="s">
        <v>37</v>
      </c>
      <c r="F25" s="86">
        <f t="shared" si="0"/>
        <v>84.5</v>
      </c>
      <c r="G25" s="84">
        <v>3.38</v>
      </c>
      <c r="H25" s="7">
        <f t="shared" si="1"/>
        <v>2.5059311981020165</v>
      </c>
      <c r="I25" s="23">
        <f t="shared" si="2"/>
        <v>2.3E-2</v>
      </c>
      <c r="J25" s="7">
        <f t="shared" si="3"/>
        <v>2.5835676156583625</v>
      </c>
      <c r="K25" s="9">
        <f t="shared" si="4"/>
        <v>0.2</v>
      </c>
      <c r="L25" s="12">
        <v>0</v>
      </c>
      <c r="M25" s="23">
        <f t="shared" si="5"/>
        <v>4.0000000000000001E-3</v>
      </c>
      <c r="N25" s="6">
        <f t="shared" si="6"/>
        <v>5.0000000000000001E-3</v>
      </c>
      <c r="O25" s="6">
        <f t="shared" si="7"/>
        <v>6.0000000000000001E-3</v>
      </c>
      <c r="P25" s="6">
        <f t="shared" si="8"/>
        <v>3.0000000000000001E-3</v>
      </c>
      <c r="Q25" s="25">
        <f t="shared" si="9"/>
        <v>3.1467853558718852</v>
      </c>
      <c r="R25" s="6">
        <f t="shared" si="10"/>
        <v>0.2</v>
      </c>
      <c r="S25" s="50">
        <v>4</v>
      </c>
      <c r="T25" s="48">
        <f t="shared" si="11"/>
        <v>0.02</v>
      </c>
      <c r="U25" s="44"/>
      <c r="V25" s="137">
        <f t="shared" si="12"/>
        <v>3.8278137793594293</v>
      </c>
      <c r="W25" s="70"/>
      <c r="X25" s="60"/>
      <c r="Y25" s="60"/>
      <c r="Z25" s="61"/>
      <c r="AA25" s="30"/>
    </row>
    <row r="26" spans="2:27" s="8" customFormat="1" x14ac:dyDescent="0.2">
      <c r="B26" s="78">
        <v>20</v>
      </c>
      <c r="C26" s="211"/>
      <c r="D26" s="83">
        <v>0.5</v>
      </c>
      <c r="E26" s="10" t="s">
        <v>37</v>
      </c>
      <c r="F26" s="86">
        <f t="shared" si="0"/>
        <v>114.75</v>
      </c>
      <c r="G26" s="84">
        <v>4.59</v>
      </c>
      <c r="H26" s="7">
        <f t="shared" si="1"/>
        <v>3.4030249110320283</v>
      </c>
      <c r="I26" s="23">
        <f t="shared" si="2"/>
        <v>2.3E-2</v>
      </c>
      <c r="J26" s="7">
        <f t="shared" si="3"/>
        <v>3.5012944839857645</v>
      </c>
      <c r="K26" s="9">
        <f t="shared" si="4"/>
        <v>0.2</v>
      </c>
      <c r="L26" s="12">
        <v>0</v>
      </c>
      <c r="M26" s="23">
        <f t="shared" si="5"/>
        <v>4.0000000000000001E-3</v>
      </c>
      <c r="N26" s="6">
        <f t="shared" si="6"/>
        <v>5.0000000000000001E-3</v>
      </c>
      <c r="O26" s="6">
        <f t="shared" si="7"/>
        <v>6.0000000000000001E-3</v>
      </c>
      <c r="P26" s="6">
        <f t="shared" si="8"/>
        <v>3.0000000000000001E-3</v>
      </c>
      <c r="Q26" s="25">
        <f t="shared" si="9"/>
        <v>4.2645766814946606</v>
      </c>
      <c r="R26" s="6">
        <f t="shared" si="10"/>
        <v>0.2</v>
      </c>
      <c r="S26" s="50">
        <v>4</v>
      </c>
      <c r="T26" s="48">
        <f t="shared" si="11"/>
        <v>0.02</v>
      </c>
      <c r="U26" s="44"/>
      <c r="V26" s="137">
        <f t="shared" si="12"/>
        <v>5.1875179074733078</v>
      </c>
      <c r="W26" s="70"/>
      <c r="X26" s="60"/>
      <c r="Y26" s="60"/>
      <c r="Z26" s="61"/>
      <c r="AA26" s="30"/>
    </row>
    <row r="27" spans="2:27" s="8" customFormat="1" x14ac:dyDescent="0.2">
      <c r="B27" s="78">
        <v>21</v>
      </c>
      <c r="C27" s="210" t="s">
        <v>50</v>
      </c>
      <c r="D27" s="82">
        <v>0.35</v>
      </c>
      <c r="E27" s="10" t="s">
        <v>37</v>
      </c>
      <c r="F27" s="86">
        <f t="shared" si="0"/>
        <v>379.25</v>
      </c>
      <c r="G27" s="84">
        <v>15.17</v>
      </c>
      <c r="H27" s="7">
        <f t="shared" si="1"/>
        <v>11.247034400948992</v>
      </c>
      <c r="I27" s="23">
        <f t="shared" si="2"/>
        <v>2.3E-2</v>
      </c>
      <c r="J27" s="7">
        <f t="shared" si="3"/>
        <v>11.525716192170817</v>
      </c>
      <c r="K27" s="9">
        <f t="shared" si="4"/>
        <v>0.2</v>
      </c>
      <c r="L27" s="12">
        <v>0</v>
      </c>
      <c r="M27" s="23">
        <f t="shared" si="5"/>
        <v>4.0000000000000001E-3</v>
      </c>
      <c r="N27" s="6">
        <f t="shared" si="6"/>
        <v>5.0000000000000001E-3</v>
      </c>
      <c r="O27" s="6">
        <f t="shared" si="7"/>
        <v>6.0000000000000001E-3</v>
      </c>
      <c r="P27" s="6">
        <f t="shared" si="8"/>
        <v>3.0000000000000001E-3</v>
      </c>
      <c r="Q27" s="25">
        <f t="shared" si="9"/>
        <v>14.038322322064055</v>
      </c>
      <c r="R27" s="6">
        <f t="shared" si="10"/>
        <v>0.2</v>
      </c>
      <c r="S27" s="50">
        <v>4</v>
      </c>
      <c r="T27" s="48">
        <f t="shared" si="11"/>
        <v>0.02</v>
      </c>
      <c r="U27" s="44"/>
      <c r="V27" s="137">
        <f t="shared" si="12"/>
        <v>17.07650111032028</v>
      </c>
      <c r="W27" s="70"/>
      <c r="X27" s="60"/>
      <c r="Y27" s="60"/>
      <c r="Z27" s="61"/>
      <c r="AA27" s="30"/>
    </row>
    <row r="28" spans="2:27" s="8" customFormat="1" x14ac:dyDescent="0.2">
      <c r="B28" s="78">
        <v>22</v>
      </c>
      <c r="C28" s="211"/>
      <c r="D28" s="83">
        <v>0.5</v>
      </c>
      <c r="E28" s="10" t="s">
        <v>37</v>
      </c>
      <c r="F28" s="86">
        <f t="shared" si="0"/>
        <v>513.25</v>
      </c>
      <c r="G28" s="84">
        <v>20.53</v>
      </c>
      <c r="H28" s="7">
        <f t="shared" si="1"/>
        <v>15.220937129300118</v>
      </c>
      <c r="I28" s="23">
        <f t="shared" si="2"/>
        <v>2.3E-2</v>
      </c>
      <c r="J28" s="7">
        <f t="shared" si="3"/>
        <v>15.591018683274019</v>
      </c>
      <c r="K28" s="9">
        <f t="shared" si="4"/>
        <v>0.2</v>
      </c>
      <c r="L28" s="12">
        <v>0</v>
      </c>
      <c r="M28" s="23">
        <f t="shared" si="5"/>
        <v>4.0000000000000001E-3</v>
      </c>
      <c r="N28" s="6">
        <f t="shared" si="6"/>
        <v>5.0000000000000001E-3</v>
      </c>
      <c r="O28" s="6">
        <f t="shared" si="7"/>
        <v>6.0000000000000001E-3</v>
      </c>
      <c r="P28" s="6">
        <f t="shared" si="8"/>
        <v>3.0000000000000001E-3</v>
      </c>
      <c r="Q28" s="25">
        <f t="shared" si="9"/>
        <v>18.989860756227756</v>
      </c>
      <c r="R28" s="6">
        <f t="shared" si="10"/>
        <v>0.2</v>
      </c>
      <c r="S28" s="50">
        <v>4</v>
      </c>
      <c r="T28" s="48">
        <f t="shared" si="11"/>
        <v>0.02</v>
      </c>
      <c r="U28" s="44"/>
      <c r="V28" s="137">
        <f t="shared" si="12"/>
        <v>23.099653281138785</v>
      </c>
      <c r="W28" s="70"/>
      <c r="X28" s="60"/>
      <c r="Y28" s="60"/>
      <c r="Z28" s="61"/>
      <c r="AA28" s="30"/>
    </row>
    <row r="29" spans="2:27" s="8" customFormat="1" x14ac:dyDescent="0.2">
      <c r="B29" s="78">
        <v>23</v>
      </c>
      <c r="C29" s="210" t="s">
        <v>51</v>
      </c>
      <c r="D29" s="82">
        <v>0.35</v>
      </c>
      <c r="E29" s="10" t="s">
        <v>37</v>
      </c>
      <c r="F29" s="86">
        <f t="shared" si="0"/>
        <v>119.75</v>
      </c>
      <c r="G29" s="84">
        <v>4.79</v>
      </c>
      <c r="H29" s="7">
        <f t="shared" si="1"/>
        <v>3.5513048635824438</v>
      </c>
      <c r="I29" s="23">
        <f t="shared" si="2"/>
        <v>2.3E-2</v>
      </c>
      <c r="J29" s="7">
        <f t="shared" si="3"/>
        <v>3.6529848754448397</v>
      </c>
      <c r="K29" s="9">
        <f t="shared" si="4"/>
        <v>0.2</v>
      </c>
      <c r="L29" s="12">
        <v>0</v>
      </c>
      <c r="M29" s="23">
        <f t="shared" si="5"/>
        <v>4.0000000000000001E-3</v>
      </c>
      <c r="N29" s="6">
        <f t="shared" si="6"/>
        <v>5.0000000000000001E-3</v>
      </c>
      <c r="O29" s="6">
        <f t="shared" si="7"/>
        <v>6.0000000000000001E-3</v>
      </c>
      <c r="P29" s="6">
        <f t="shared" si="8"/>
        <v>3.0000000000000001E-3</v>
      </c>
      <c r="Q29" s="25">
        <f t="shared" si="9"/>
        <v>4.4493355782918149</v>
      </c>
      <c r="R29" s="6">
        <f t="shared" si="10"/>
        <v>0.2</v>
      </c>
      <c r="S29" s="50">
        <v>4</v>
      </c>
      <c r="T29" s="48">
        <f t="shared" si="11"/>
        <v>0.02</v>
      </c>
      <c r="U29" s="44"/>
      <c r="V29" s="137">
        <f t="shared" si="12"/>
        <v>5.4122623914590742</v>
      </c>
      <c r="W29" s="70"/>
      <c r="X29" s="60"/>
      <c r="Y29" s="60"/>
      <c r="Z29" s="61"/>
      <c r="AA29" s="30"/>
    </row>
    <row r="30" spans="2:27" s="8" customFormat="1" x14ac:dyDescent="0.2">
      <c r="B30" s="78">
        <v>24</v>
      </c>
      <c r="C30" s="211"/>
      <c r="D30" s="83">
        <v>0.5</v>
      </c>
      <c r="E30" s="10" t="s">
        <v>37</v>
      </c>
      <c r="F30" s="86">
        <f t="shared" si="0"/>
        <v>162.25</v>
      </c>
      <c r="G30" s="84">
        <v>6.49</v>
      </c>
      <c r="H30" s="7">
        <f t="shared" si="1"/>
        <v>4.811684460260973</v>
      </c>
      <c r="I30" s="23">
        <f t="shared" si="2"/>
        <v>2.3E-2</v>
      </c>
      <c r="J30" s="7">
        <f t="shared" si="3"/>
        <v>4.9423532028469745</v>
      </c>
      <c r="K30" s="9">
        <f t="shared" si="4"/>
        <v>0.2</v>
      </c>
      <c r="L30" s="12">
        <v>0</v>
      </c>
      <c r="M30" s="23">
        <f t="shared" si="5"/>
        <v>4.0000000000000001E-3</v>
      </c>
      <c r="N30" s="6">
        <f t="shared" si="6"/>
        <v>5.0000000000000001E-3</v>
      </c>
      <c r="O30" s="6">
        <f t="shared" si="7"/>
        <v>6.0000000000000001E-3</v>
      </c>
      <c r="P30" s="6">
        <f t="shared" si="8"/>
        <v>3.0000000000000001E-3</v>
      </c>
      <c r="Q30" s="25">
        <f t="shared" si="9"/>
        <v>6.0197862010676149</v>
      </c>
      <c r="R30" s="6">
        <f t="shared" si="10"/>
        <v>0.2</v>
      </c>
      <c r="S30" s="50">
        <v>4</v>
      </c>
      <c r="T30" s="48">
        <f t="shared" si="11"/>
        <v>0.02</v>
      </c>
      <c r="U30" s="44"/>
      <c r="V30" s="137">
        <f t="shared" si="12"/>
        <v>7.3225905053380771</v>
      </c>
      <c r="W30" s="70"/>
      <c r="X30" s="60"/>
      <c r="Y30" s="60"/>
      <c r="Z30" s="61"/>
      <c r="AA30" s="30"/>
    </row>
    <row r="31" spans="2:27" s="8" customFormat="1" x14ac:dyDescent="0.2">
      <c r="B31" s="78">
        <v>25</v>
      </c>
      <c r="C31" s="210" t="s">
        <v>52</v>
      </c>
      <c r="D31" s="82">
        <v>0.35</v>
      </c>
      <c r="E31" s="10" t="s">
        <v>37</v>
      </c>
      <c r="F31" s="86">
        <f t="shared" si="0"/>
        <v>35</v>
      </c>
      <c r="G31" s="84">
        <v>1.4</v>
      </c>
      <c r="H31" s="7">
        <f t="shared" si="1"/>
        <v>1.0379596678529064</v>
      </c>
      <c r="I31" s="23">
        <f t="shared" si="2"/>
        <v>2.3E-2</v>
      </c>
      <c r="J31" s="7">
        <f t="shared" si="3"/>
        <v>1.081832740213523</v>
      </c>
      <c r="K31" s="9">
        <f t="shared" si="4"/>
        <v>0.2</v>
      </c>
      <c r="L31" s="12">
        <v>0</v>
      </c>
      <c r="M31" s="23">
        <f t="shared" si="5"/>
        <v>4.0000000000000001E-3</v>
      </c>
      <c r="N31" s="6">
        <f t="shared" si="6"/>
        <v>5.0000000000000001E-3</v>
      </c>
      <c r="O31" s="6">
        <f t="shared" si="7"/>
        <v>6.0000000000000001E-3</v>
      </c>
      <c r="P31" s="6">
        <f t="shared" si="8"/>
        <v>3.0000000000000001E-3</v>
      </c>
      <c r="Q31" s="25">
        <f t="shared" si="9"/>
        <v>1.3176722775800711</v>
      </c>
      <c r="R31" s="6">
        <f t="shared" si="10"/>
        <v>0.2</v>
      </c>
      <c r="S31" s="50">
        <v>4</v>
      </c>
      <c r="T31" s="48">
        <f t="shared" si="11"/>
        <v>0.02</v>
      </c>
      <c r="U31" s="44"/>
      <c r="V31" s="137">
        <f t="shared" si="12"/>
        <v>1.6028433879003559</v>
      </c>
      <c r="W31" s="70"/>
      <c r="X31" s="60"/>
      <c r="Y31" s="60"/>
      <c r="Z31" s="61"/>
      <c r="AA31" s="30"/>
    </row>
    <row r="32" spans="2:27" s="8" customFormat="1" x14ac:dyDescent="0.2">
      <c r="B32" s="78">
        <v>26</v>
      </c>
      <c r="C32" s="211"/>
      <c r="D32" s="83">
        <v>0.5</v>
      </c>
      <c r="E32" s="10" t="s">
        <v>37</v>
      </c>
      <c r="F32" s="86">
        <f t="shared" si="0"/>
        <v>47.25</v>
      </c>
      <c r="G32" s="84">
        <v>1.89</v>
      </c>
      <c r="H32" s="7">
        <f t="shared" si="1"/>
        <v>1.4012455516014235</v>
      </c>
      <c r="I32" s="23">
        <f t="shared" si="2"/>
        <v>2.3E-2</v>
      </c>
      <c r="J32" s="7">
        <f t="shared" si="3"/>
        <v>1.4534741992882561</v>
      </c>
      <c r="K32" s="9">
        <f t="shared" si="4"/>
        <v>0.2</v>
      </c>
      <c r="L32" s="12">
        <v>0</v>
      </c>
      <c r="M32" s="23">
        <f t="shared" si="5"/>
        <v>4.0000000000000001E-3</v>
      </c>
      <c r="N32" s="6">
        <f t="shared" si="6"/>
        <v>5.0000000000000001E-3</v>
      </c>
      <c r="O32" s="6">
        <f t="shared" si="7"/>
        <v>6.0000000000000001E-3</v>
      </c>
      <c r="P32" s="6">
        <f t="shared" si="8"/>
        <v>3.0000000000000001E-3</v>
      </c>
      <c r="Q32" s="25">
        <f t="shared" si="9"/>
        <v>1.7703315747330959</v>
      </c>
      <c r="R32" s="6">
        <f t="shared" si="10"/>
        <v>0.2</v>
      </c>
      <c r="S32" s="50">
        <v>4</v>
      </c>
      <c r="T32" s="48">
        <f t="shared" si="11"/>
        <v>0.02</v>
      </c>
      <c r="U32" s="44"/>
      <c r="V32" s="137">
        <f t="shared" si="12"/>
        <v>2.1534673736654799</v>
      </c>
      <c r="W32" s="70"/>
      <c r="X32" s="60"/>
      <c r="Y32" s="60"/>
      <c r="Z32" s="61"/>
      <c r="AA32" s="30"/>
    </row>
    <row r="33" spans="2:27" s="8" customFormat="1" x14ac:dyDescent="0.2">
      <c r="B33" s="78">
        <v>27</v>
      </c>
      <c r="C33" s="210" t="s">
        <v>53</v>
      </c>
      <c r="D33" s="82">
        <v>0.35</v>
      </c>
      <c r="E33" s="10" t="s">
        <v>37</v>
      </c>
      <c r="F33" s="86">
        <f t="shared" si="0"/>
        <v>27.500000000000004</v>
      </c>
      <c r="G33" s="84">
        <v>1.1000000000000001</v>
      </c>
      <c r="H33" s="7">
        <f t="shared" si="1"/>
        <v>0.81553973902728361</v>
      </c>
      <c r="I33" s="23">
        <f t="shared" si="2"/>
        <v>2.3E-2</v>
      </c>
      <c r="J33" s="7">
        <f t="shared" si="3"/>
        <v>0.85429715302491105</v>
      </c>
      <c r="K33" s="9">
        <f t="shared" si="4"/>
        <v>0.2</v>
      </c>
      <c r="L33" s="12">
        <v>0</v>
      </c>
      <c r="M33" s="23">
        <f t="shared" si="5"/>
        <v>4.0000000000000001E-3</v>
      </c>
      <c r="N33" s="6">
        <f t="shared" si="6"/>
        <v>5.0000000000000001E-3</v>
      </c>
      <c r="O33" s="6">
        <f t="shared" si="7"/>
        <v>6.0000000000000001E-3</v>
      </c>
      <c r="P33" s="6">
        <f t="shared" si="8"/>
        <v>3.0000000000000001E-3</v>
      </c>
      <c r="Q33" s="25">
        <f t="shared" si="9"/>
        <v>1.0405339323843417</v>
      </c>
      <c r="R33" s="6">
        <f t="shared" si="10"/>
        <v>0.2</v>
      </c>
      <c r="S33" s="50">
        <v>4</v>
      </c>
      <c r="T33" s="48">
        <f t="shared" si="11"/>
        <v>0.02</v>
      </c>
      <c r="U33" s="44"/>
      <c r="V33" s="137">
        <f t="shared" si="12"/>
        <v>1.265726661921708</v>
      </c>
      <c r="W33" s="70"/>
      <c r="X33" s="60"/>
      <c r="Y33" s="60"/>
      <c r="Z33" s="61"/>
      <c r="AA33" s="30"/>
    </row>
    <row r="34" spans="2:27" s="8" customFormat="1" x14ac:dyDescent="0.2">
      <c r="B34" s="78">
        <v>28</v>
      </c>
      <c r="C34" s="211"/>
      <c r="D34" s="83">
        <v>0.5</v>
      </c>
      <c r="E34" s="10" t="s">
        <v>37</v>
      </c>
      <c r="F34" s="86">
        <f t="shared" si="0"/>
        <v>37.5</v>
      </c>
      <c r="G34" s="84">
        <v>1.5</v>
      </c>
      <c r="H34" s="7">
        <f t="shared" si="1"/>
        <v>1.1120996441281139</v>
      </c>
      <c r="I34" s="23">
        <f t="shared" si="2"/>
        <v>2.3E-2</v>
      </c>
      <c r="J34" s="7">
        <f t="shared" si="3"/>
        <v>1.1576779359430605</v>
      </c>
      <c r="K34" s="9">
        <f t="shared" si="4"/>
        <v>0.2</v>
      </c>
      <c r="L34" s="12">
        <v>0</v>
      </c>
      <c r="M34" s="23">
        <f t="shared" si="5"/>
        <v>4.0000000000000001E-3</v>
      </c>
      <c r="N34" s="6">
        <f t="shared" si="6"/>
        <v>5.0000000000000001E-3</v>
      </c>
      <c r="O34" s="6">
        <f t="shared" si="7"/>
        <v>6.0000000000000001E-3</v>
      </c>
      <c r="P34" s="6">
        <f t="shared" si="8"/>
        <v>3.0000000000000001E-3</v>
      </c>
      <c r="Q34" s="25">
        <f t="shared" si="9"/>
        <v>1.4100517259786476</v>
      </c>
      <c r="R34" s="6">
        <f t="shared" si="10"/>
        <v>0.2</v>
      </c>
      <c r="S34" s="50">
        <v>4</v>
      </c>
      <c r="T34" s="48">
        <f t="shared" si="11"/>
        <v>0.02</v>
      </c>
      <c r="U34" s="44"/>
      <c r="V34" s="137">
        <f t="shared" si="12"/>
        <v>1.7152156298932382</v>
      </c>
      <c r="W34" s="70"/>
      <c r="X34" s="60"/>
      <c r="Y34" s="60"/>
      <c r="Z34" s="61"/>
      <c r="AA34" s="30"/>
    </row>
    <row r="35" spans="2:27" s="8" customFormat="1" x14ac:dyDescent="0.2">
      <c r="B35" s="78">
        <v>29</v>
      </c>
      <c r="C35" s="210" t="s">
        <v>54</v>
      </c>
      <c r="D35" s="82">
        <v>0.35</v>
      </c>
      <c r="E35" s="10" t="s">
        <v>37</v>
      </c>
      <c r="F35" s="86">
        <f t="shared" si="0"/>
        <v>29.5</v>
      </c>
      <c r="G35" s="84">
        <v>1.18</v>
      </c>
      <c r="H35" s="7">
        <f t="shared" si="1"/>
        <v>0.87485172004744949</v>
      </c>
      <c r="I35" s="23">
        <f t="shared" si="2"/>
        <v>2.3E-2</v>
      </c>
      <c r="J35" s="7">
        <f t="shared" si="3"/>
        <v>0.91497330960854073</v>
      </c>
      <c r="K35" s="9">
        <f t="shared" si="4"/>
        <v>0.2</v>
      </c>
      <c r="L35" s="12">
        <v>0</v>
      </c>
      <c r="M35" s="23">
        <f t="shared" si="5"/>
        <v>4.0000000000000001E-3</v>
      </c>
      <c r="N35" s="6">
        <f t="shared" si="6"/>
        <v>5.0000000000000001E-3</v>
      </c>
      <c r="O35" s="6">
        <f t="shared" si="7"/>
        <v>6.0000000000000001E-3</v>
      </c>
      <c r="P35" s="6">
        <f t="shared" si="8"/>
        <v>3.0000000000000001E-3</v>
      </c>
      <c r="Q35" s="25">
        <f t="shared" si="9"/>
        <v>1.1144374911032027</v>
      </c>
      <c r="R35" s="6">
        <f t="shared" si="10"/>
        <v>0.2</v>
      </c>
      <c r="S35" s="50">
        <v>4</v>
      </c>
      <c r="T35" s="48">
        <f t="shared" si="11"/>
        <v>0.02</v>
      </c>
      <c r="U35" s="44"/>
      <c r="V35" s="137">
        <f t="shared" si="12"/>
        <v>1.355624455516014</v>
      </c>
      <c r="W35" s="70"/>
      <c r="X35" s="60"/>
      <c r="Y35" s="60"/>
      <c r="Z35" s="61"/>
      <c r="AA35" s="30"/>
    </row>
    <row r="36" spans="2:27" s="8" customFormat="1" x14ac:dyDescent="0.2">
      <c r="B36" s="78">
        <v>30</v>
      </c>
      <c r="C36" s="211"/>
      <c r="D36" s="83">
        <v>0.5</v>
      </c>
      <c r="E36" s="10" t="s">
        <v>37</v>
      </c>
      <c r="F36" s="86">
        <f t="shared" si="0"/>
        <v>39.75</v>
      </c>
      <c r="G36" s="84">
        <v>1.59</v>
      </c>
      <c r="H36" s="7">
        <f t="shared" si="1"/>
        <v>1.1788256227758007</v>
      </c>
      <c r="I36" s="23">
        <f t="shared" si="2"/>
        <v>2.3E-2</v>
      </c>
      <c r="J36" s="7">
        <f t="shared" si="3"/>
        <v>1.2259386120996441</v>
      </c>
      <c r="K36" s="9">
        <f t="shared" si="4"/>
        <v>0.2</v>
      </c>
      <c r="L36" s="12">
        <v>0</v>
      </c>
      <c r="M36" s="23">
        <f t="shared" si="5"/>
        <v>4.0000000000000001E-3</v>
      </c>
      <c r="N36" s="6">
        <f t="shared" si="6"/>
        <v>5.0000000000000001E-3</v>
      </c>
      <c r="O36" s="6">
        <f t="shared" si="7"/>
        <v>6.0000000000000001E-3</v>
      </c>
      <c r="P36" s="6">
        <f t="shared" si="8"/>
        <v>3.0000000000000001E-3</v>
      </c>
      <c r="Q36" s="25">
        <f t="shared" si="9"/>
        <v>1.4931932295373664</v>
      </c>
      <c r="R36" s="6">
        <f t="shared" si="10"/>
        <v>0.2</v>
      </c>
      <c r="S36" s="50">
        <v>4</v>
      </c>
      <c r="T36" s="48">
        <f t="shared" si="11"/>
        <v>0.02</v>
      </c>
      <c r="U36" s="44"/>
      <c r="V36" s="137">
        <f t="shared" si="12"/>
        <v>1.8163506476868325</v>
      </c>
      <c r="W36" s="70"/>
      <c r="X36" s="60"/>
      <c r="Y36" s="60"/>
      <c r="Z36" s="61"/>
      <c r="AA36" s="30"/>
    </row>
    <row r="37" spans="2:27" s="8" customFormat="1" x14ac:dyDescent="0.2">
      <c r="B37" s="78">
        <v>31</v>
      </c>
      <c r="C37" s="210" t="s">
        <v>55</v>
      </c>
      <c r="D37" s="82">
        <v>0.35</v>
      </c>
      <c r="E37" s="10" t="s">
        <v>37</v>
      </c>
      <c r="F37" s="86">
        <f t="shared" si="0"/>
        <v>26.75</v>
      </c>
      <c r="G37" s="84">
        <v>1.07</v>
      </c>
      <c r="H37" s="7">
        <f t="shared" si="1"/>
        <v>0.79329774614472126</v>
      </c>
      <c r="I37" s="23">
        <f t="shared" si="2"/>
        <v>2.3E-2</v>
      </c>
      <c r="J37" s="7">
        <f t="shared" si="3"/>
        <v>0.83154359430604985</v>
      </c>
      <c r="K37" s="9">
        <f t="shared" si="4"/>
        <v>0.2</v>
      </c>
      <c r="L37" s="12">
        <v>0</v>
      </c>
      <c r="M37" s="23">
        <f t="shared" si="5"/>
        <v>4.0000000000000001E-3</v>
      </c>
      <c r="N37" s="6">
        <f t="shared" si="6"/>
        <v>5.0000000000000001E-3</v>
      </c>
      <c r="O37" s="6">
        <f t="shared" si="7"/>
        <v>6.0000000000000001E-3</v>
      </c>
      <c r="P37" s="6">
        <f t="shared" si="8"/>
        <v>3.0000000000000001E-3</v>
      </c>
      <c r="Q37" s="25">
        <f t="shared" si="9"/>
        <v>1.0128200978647688</v>
      </c>
      <c r="R37" s="6">
        <f t="shared" si="10"/>
        <v>0.2</v>
      </c>
      <c r="S37" s="50">
        <v>4</v>
      </c>
      <c r="T37" s="48">
        <f t="shared" si="11"/>
        <v>0.02</v>
      </c>
      <c r="U37" s="44"/>
      <c r="V37" s="137">
        <f t="shared" si="12"/>
        <v>1.2320149893238435</v>
      </c>
      <c r="W37" s="70"/>
      <c r="X37" s="60"/>
      <c r="Y37" s="60"/>
      <c r="Z37" s="61"/>
      <c r="AA37" s="30"/>
    </row>
    <row r="38" spans="2:27" s="8" customFormat="1" x14ac:dyDescent="0.2">
      <c r="B38" s="78">
        <v>32</v>
      </c>
      <c r="C38" s="211"/>
      <c r="D38" s="83">
        <v>0.5</v>
      </c>
      <c r="E38" s="10" t="s">
        <v>37</v>
      </c>
      <c r="F38" s="86">
        <f t="shared" si="0"/>
        <v>36.25</v>
      </c>
      <c r="G38" s="84">
        <v>1.45</v>
      </c>
      <c r="H38" s="7">
        <f t="shared" si="1"/>
        <v>1.0750296559905101</v>
      </c>
      <c r="I38" s="23">
        <f t="shared" si="2"/>
        <v>2.3E-2</v>
      </c>
      <c r="J38" s="7">
        <f t="shared" si="3"/>
        <v>1.1197553380782919</v>
      </c>
      <c r="K38" s="9">
        <f t="shared" si="4"/>
        <v>0.2</v>
      </c>
      <c r="L38" s="12">
        <v>0</v>
      </c>
      <c r="M38" s="23">
        <f t="shared" si="5"/>
        <v>4.0000000000000001E-3</v>
      </c>
      <c r="N38" s="6">
        <f t="shared" si="6"/>
        <v>5.0000000000000001E-3</v>
      </c>
      <c r="O38" s="6">
        <f t="shared" si="7"/>
        <v>6.0000000000000001E-3</v>
      </c>
      <c r="P38" s="6">
        <f t="shared" si="8"/>
        <v>3.0000000000000001E-3</v>
      </c>
      <c r="Q38" s="25">
        <f t="shared" si="9"/>
        <v>1.3638620017793595</v>
      </c>
      <c r="R38" s="6">
        <f t="shared" si="10"/>
        <v>0.2</v>
      </c>
      <c r="S38" s="50">
        <v>4</v>
      </c>
      <c r="T38" s="48">
        <f t="shared" si="11"/>
        <v>0.02</v>
      </c>
      <c r="U38" s="44"/>
      <c r="V38" s="137">
        <f t="shared" si="12"/>
        <v>1.659029508896797</v>
      </c>
      <c r="W38" s="70"/>
      <c r="X38" s="60"/>
      <c r="Y38" s="60"/>
      <c r="Z38" s="61"/>
      <c r="AA38" s="30"/>
    </row>
    <row r="39" spans="2:27" s="8" customFormat="1" x14ac:dyDescent="0.2">
      <c r="B39" s="78">
        <v>33</v>
      </c>
      <c r="C39" s="210" t="s">
        <v>56</v>
      </c>
      <c r="D39" s="82">
        <v>0.35</v>
      </c>
      <c r="E39" s="10" t="s">
        <v>37</v>
      </c>
      <c r="F39" s="86">
        <f t="shared" si="0"/>
        <v>44.25</v>
      </c>
      <c r="G39" s="84">
        <v>1.77</v>
      </c>
      <c r="H39" s="7">
        <f t="shared" si="1"/>
        <v>1.3122775800711743</v>
      </c>
      <c r="I39" s="23">
        <f t="shared" si="2"/>
        <v>2.3E-2</v>
      </c>
      <c r="J39" s="7">
        <f t="shared" si="3"/>
        <v>1.3624599644128113</v>
      </c>
      <c r="K39" s="9">
        <f t="shared" si="4"/>
        <v>0.2</v>
      </c>
      <c r="L39" s="12">
        <v>0</v>
      </c>
      <c r="M39" s="23">
        <f t="shared" si="5"/>
        <v>4.0000000000000001E-3</v>
      </c>
      <c r="N39" s="6">
        <f t="shared" si="6"/>
        <v>5.0000000000000001E-3</v>
      </c>
      <c r="O39" s="6">
        <f t="shared" si="7"/>
        <v>6.0000000000000001E-3</v>
      </c>
      <c r="P39" s="6">
        <f t="shared" si="8"/>
        <v>3.0000000000000001E-3</v>
      </c>
      <c r="Q39" s="25">
        <f t="shared" si="9"/>
        <v>1.6594762366548041</v>
      </c>
      <c r="R39" s="6">
        <f t="shared" si="10"/>
        <v>0.2</v>
      </c>
      <c r="S39" s="50">
        <v>4</v>
      </c>
      <c r="T39" s="48">
        <f t="shared" si="11"/>
        <v>0.02</v>
      </c>
      <c r="U39" s="44"/>
      <c r="V39" s="137">
        <f t="shared" si="12"/>
        <v>2.0186206832740212</v>
      </c>
      <c r="W39" s="70"/>
      <c r="X39" s="60"/>
      <c r="Y39" s="60"/>
      <c r="Z39" s="61"/>
      <c r="AA39" s="30"/>
    </row>
    <row r="40" spans="2:27" s="8" customFormat="1" x14ac:dyDescent="0.2">
      <c r="B40" s="78">
        <v>34</v>
      </c>
      <c r="C40" s="211"/>
      <c r="D40" s="83">
        <v>0.5</v>
      </c>
      <c r="E40" s="10" t="s">
        <v>37</v>
      </c>
      <c r="F40" s="86">
        <f t="shared" si="0"/>
        <v>60</v>
      </c>
      <c r="G40" s="84">
        <v>2.4</v>
      </c>
      <c r="H40" s="7">
        <f t="shared" si="1"/>
        <v>1.779359430604982</v>
      </c>
      <c r="I40" s="23">
        <f t="shared" si="2"/>
        <v>2.3E-2</v>
      </c>
      <c r="J40" s="7">
        <f t="shared" si="3"/>
        <v>1.8402846975088964</v>
      </c>
      <c r="K40" s="9">
        <f t="shared" si="4"/>
        <v>0.2</v>
      </c>
      <c r="L40" s="12">
        <v>0</v>
      </c>
      <c r="M40" s="23">
        <f t="shared" si="5"/>
        <v>4.0000000000000001E-3</v>
      </c>
      <c r="N40" s="6">
        <f t="shared" si="6"/>
        <v>5.0000000000000001E-3</v>
      </c>
      <c r="O40" s="6">
        <f t="shared" si="7"/>
        <v>6.0000000000000001E-3</v>
      </c>
      <c r="P40" s="6">
        <f t="shared" si="8"/>
        <v>3.0000000000000001E-3</v>
      </c>
      <c r="Q40" s="25">
        <f t="shared" si="9"/>
        <v>2.2414667615658357</v>
      </c>
      <c r="R40" s="6">
        <f t="shared" si="10"/>
        <v>0.2</v>
      </c>
      <c r="S40" s="50">
        <v>4</v>
      </c>
      <c r="T40" s="48">
        <f t="shared" si="11"/>
        <v>0.02</v>
      </c>
      <c r="U40" s="44"/>
      <c r="V40" s="137">
        <f t="shared" si="12"/>
        <v>2.7265658078291808</v>
      </c>
      <c r="W40" s="70"/>
      <c r="X40" s="60"/>
      <c r="Y40" s="60"/>
      <c r="Z40" s="61"/>
      <c r="AA40" s="30"/>
    </row>
    <row r="41" spans="2:27" s="8" customFormat="1" x14ac:dyDescent="0.2">
      <c r="B41" s="78">
        <v>35</v>
      </c>
      <c r="C41" s="210" t="s">
        <v>57</v>
      </c>
      <c r="D41" s="82">
        <v>0.35</v>
      </c>
      <c r="E41" s="10" t="s">
        <v>37</v>
      </c>
      <c r="F41" s="86">
        <f t="shared" si="0"/>
        <v>56.999999999999993</v>
      </c>
      <c r="G41" s="84">
        <v>2.2799999999999998</v>
      </c>
      <c r="H41" s="7">
        <f t="shared" si="1"/>
        <v>1.6903914590747326</v>
      </c>
      <c r="I41" s="23">
        <f t="shared" si="2"/>
        <v>2.3E-2</v>
      </c>
      <c r="J41" s="7">
        <f t="shared" si="3"/>
        <v>1.7492704626334514</v>
      </c>
      <c r="K41" s="9">
        <f t="shared" si="4"/>
        <v>0.2</v>
      </c>
      <c r="L41" s="12">
        <v>0</v>
      </c>
      <c r="M41" s="23">
        <f t="shared" si="5"/>
        <v>4.0000000000000001E-3</v>
      </c>
      <c r="N41" s="6">
        <f t="shared" si="6"/>
        <v>5.0000000000000001E-3</v>
      </c>
      <c r="O41" s="6">
        <f t="shared" si="7"/>
        <v>6.0000000000000001E-3</v>
      </c>
      <c r="P41" s="6">
        <f t="shared" si="8"/>
        <v>3.0000000000000001E-3</v>
      </c>
      <c r="Q41" s="25">
        <f t="shared" si="9"/>
        <v>2.1306114234875437</v>
      </c>
      <c r="R41" s="6">
        <f t="shared" si="10"/>
        <v>0.2</v>
      </c>
      <c r="S41" s="50">
        <v>4</v>
      </c>
      <c r="T41" s="48">
        <f t="shared" si="11"/>
        <v>0.02</v>
      </c>
      <c r="U41" s="44"/>
      <c r="V41" s="137">
        <f t="shared" si="12"/>
        <v>2.5917191174377212</v>
      </c>
      <c r="W41" s="70"/>
      <c r="X41" s="60"/>
      <c r="Y41" s="60"/>
      <c r="Z41" s="61"/>
      <c r="AA41" s="30"/>
    </row>
    <row r="42" spans="2:27" s="8" customFormat="1" ht="12" thickBot="1" x14ac:dyDescent="0.25">
      <c r="B42" s="78">
        <v>36</v>
      </c>
      <c r="C42" s="211"/>
      <c r="D42" s="83">
        <v>0.5</v>
      </c>
      <c r="E42" s="10" t="s">
        <v>37</v>
      </c>
      <c r="F42" s="86">
        <f t="shared" si="0"/>
        <v>77.5</v>
      </c>
      <c r="G42" s="84">
        <v>3.1</v>
      </c>
      <c r="H42" s="7">
        <f t="shared" si="1"/>
        <v>2.2983392645314353</v>
      </c>
      <c r="I42" s="23">
        <f t="shared" si="2"/>
        <v>2.3E-2</v>
      </c>
      <c r="J42" s="7">
        <f t="shared" si="3"/>
        <v>2.3712010676156581</v>
      </c>
      <c r="K42" s="9">
        <f t="shared" si="4"/>
        <v>0.2</v>
      </c>
      <c r="L42" s="12">
        <v>0</v>
      </c>
      <c r="M42" s="23">
        <f t="shared" si="5"/>
        <v>4.0000000000000001E-3</v>
      </c>
      <c r="N42" s="6">
        <f t="shared" si="6"/>
        <v>5.0000000000000001E-3</v>
      </c>
      <c r="O42" s="6">
        <f t="shared" si="7"/>
        <v>6.0000000000000001E-3</v>
      </c>
      <c r="P42" s="6">
        <f t="shared" si="8"/>
        <v>3.0000000000000001E-3</v>
      </c>
      <c r="Q42" s="25">
        <f t="shared" si="9"/>
        <v>2.8881229003558713</v>
      </c>
      <c r="R42" s="6">
        <f t="shared" si="10"/>
        <v>0.2</v>
      </c>
      <c r="S42" s="50">
        <v>4</v>
      </c>
      <c r="T42" s="48">
        <f t="shared" si="11"/>
        <v>0.02</v>
      </c>
      <c r="U42" s="44"/>
      <c r="V42" s="138">
        <f t="shared" si="12"/>
        <v>3.5131715017793588</v>
      </c>
      <c r="W42" s="70"/>
      <c r="X42" s="60"/>
      <c r="Y42" s="60"/>
      <c r="Z42" s="61"/>
      <c r="AA42" s="30"/>
    </row>
    <row r="44" spans="2:27" s="57" customFormat="1" x14ac:dyDescent="0.2">
      <c r="B44" s="79"/>
      <c r="U44" s="65"/>
      <c r="V44" s="66"/>
      <c r="Z44" s="58"/>
    </row>
    <row r="45" spans="2:27" x14ac:dyDescent="0.2">
      <c r="B45" s="80"/>
      <c r="V45" s="62"/>
    </row>
    <row r="46" spans="2:27" x14ac:dyDescent="0.2">
      <c r="B46" s="80"/>
      <c r="V46" s="62"/>
    </row>
    <row r="47" spans="2:27" x14ac:dyDescent="0.2">
      <c r="B47" s="80"/>
      <c r="V47" s="62"/>
    </row>
    <row r="48" spans="2:27" x14ac:dyDescent="0.2">
      <c r="B48" s="80"/>
      <c r="V48" s="62"/>
    </row>
    <row r="49" spans="2:22" x14ac:dyDescent="0.2">
      <c r="B49" s="80"/>
      <c r="V49" s="62"/>
    </row>
    <row r="50" spans="2:22" x14ac:dyDescent="0.2">
      <c r="B50" s="80"/>
      <c r="V50" s="62"/>
    </row>
    <row r="51" spans="2:22" x14ac:dyDescent="0.2">
      <c r="B51" s="80"/>
      <c r="V51" s="62"/>
    </row>
    <row r="52" spans="2:22" x14ac:dyDescent="0.2">
      <c r="B52" s="80"/>
      <c r="V52" s="62"/>
    </row>
    <row r="53" spans="2:22" x14ac:dyDescent="0.2">
      <c r="B53" s="80"/>
      <c r="V53" s="62"/>
    </row>
    <row r="54" spans="2:22" x14ac:dyDescent="0.2">
      <c r="B54" s="80"/>
      <c r="V54" s="62"/>
    </row>
    <row r="55" spans="2:22" x14ac:dyDescent="0.2">
      <c r="B55" s="80"/>
      <c r="V55" s="62"/>
    </row>
    <row r="56" spans="2:22" x14ac:dyDescent="0.2">
      <c r="B56" s="80"/>
      <c r="V56" s="62"/>
    </row>
    <row r="57" spans="2:22" x14ac:dyDescent="0.2">
      <c r="B57" s="80"/>
      <c r="V57" s="62"/>
    </row>
    <row r="58" spans="2:22" x14ac:dyDescent="0.2">
      <c r="B58" s="80"/>
      <c r="V58" s="62"/>
    </row>
    <row r="59" spans="2:22" x14ac:dyDescent="0.2">
      <c r="B59" s="80"/>
      <c r="V59" s="62"/>
    </row>
    <row r="60" spans="2:22" x14ac:dyDescent="0.2">
      <c r="B60" s="80"/>
      <c r="V60" s="62"/>
    </row>
    <row r="61" spans="2:22" x14ac:dyDescent="0.2">
      <c r="B61" s="80"/>
      <c r="V61" s="62"/>
    </row>
    <row r="62" spans="2:22" x14ac:dyDescent="0.2">
      <c r="B62" s="80"/>
      <c r="V62" s="62"/>
    </row>
    <row r="63" spans="2:22" x14ac:dyDescent="0.2">
      <c r="B63" s="80"/>
      <c r="V63" s="62"/>
    </row>
    <row r="64" spans="2:22" x14ac:dyDescent="0.2">
      <c r="B64" s="81"/>
      <c r="V64" s="62"/>
    </row>
    <row r="65" spans="2:22" x14ac:dyDescent="0.2">
      <c r="B65" s="81"/>
      <c r="V65" s="63"/>
    </row>
    <row r="66" spans="2:22" x14ac:dyDescent="0.2">
      <c r="B66" s="81"/>
      <c r="V66" s="62"/>
    </row>
    <row r="67" spans="2:22" x14ac:dyDescent="0.2">
      <c r="B67" s="81"/>
      <c r="V67" s="62"/>
    </row>
    <row r="68" spans="2:22" x14ac:dyDescent="0.2">
      <c r="B68" s="81"/>
      <c r="V68" s="62"/>
    </row>
    <row r="69" spans="2:22" ht="15" customHeight="1" x14ac:dyDescent="0.2">
      <c r="B69" s="81"/>
      <c r="M69" s="72"/>
      <c r="N69" s="73"/>
    </row>
    <row r="70" spans="2:22" x14ac:dyDescent="0.2">
      <c r="B70" s="81"/>
      <c r="M70" s="72"/>
      <c r="N70" s="72"/>
      <c r="V70" s="62"/>
    </row>
    <row r="71" spans="2:22" x14ac:dyDescent="0.2">
      <c r="B71" s="81"/>
      <c r="M71" s="72"/>
      <c r="N71" s="72"/>
      <c r="V71" s="64"/>
    </row>
    <row r="72" spans="2:22" ht="11.25" customHeight="1" x14ac:dyDescent="0.2">
      <c r="B72" s="81"/>
      <c r="M72" s="72"/>
      <c r="N72" s="72"/>
    </row>
    <row r="73" spans="2:22" x14ac:dyDescent="0.2">
      <c r="B73" s="81"/>
      <c r="M73" s="72"/>
      <c r="N73" s="72"/>
    </row>
    <row r="74" spans="2:22" x14ac:dyDescent="0.2">
      <c r="B74" s="81"/>
      <c r="M74" s="72"/>
      <c r="N74" s="72"/>
    </row>
    <row r="75" spans="2:22" x14ac:dyDescent="0.2">
      <c r="B75" s="81"/>
      <c r="M75" s="72"/>
      <c r="N75" s="72"/>
    </row>
    <row r="76" spans="2:22" ht="11.25" customHeight="1" x14ac:dyDescent="0.2">
      <c r="B76" s="81"/>
    </row>
    <row r="77" spans="2:22" x14ac:dyDescent="0.2">
      <c r="B77" s="81"/>
    </row>
    <row r="78" spans="2:22" x14ac:dyDescent="0.2">
      <c r="B78" s="81"/>
    </row>
    <row r="79" spans="2:22" x14ac:dyDescent="0.2">
      <c r="B79" s="81"/>
    </row>
    <row r="80" spans="2:22" x14ac:dyDescent="0.2">
      <c r="B80" s="81"/>
    </row>
    <row r="81" spans="2:15" ht="30" customHeight="1" x14ac:dyDescent="0.2">
      <c r="B81" s="81"/>
    </row>
    <row r="82" spans="2:15" x14ac:dyDescent="0.2">
      <c r="B82" s="81"/>
      <c r="M82" s="59"/>
      <c r="N82" s="71"/>
      <c r="O82" s="59"/>
    </row>
    <row r="83" spans="2:15" x14ac:dyDescent="0.2">
      <c r="B83" s="81"/>
    </row>
    <row r="84" spans="2:15" x14ac:dyDescent="0.2">
      <c r="B84" s="81"/>
    </row>
    <row r="85" spans="2:15" x14ac:dyDescent="0.2">
      <c r="B85" s="81"/>
    </row>
    <row r="86" spans="2:15" x14ac:dyDescent="0.2">
      <c r="B86" s="81"/>
    </row>
    <row r="87" spans="2:15" x14ac:dyDescent="0.2">
      <c r="E87" s="88"/>
      <c r="F87" s="41"/>
      <c r="G87" s="41"/>
      <c r="H87" s="41"/>
      <c r="I87" s="41"/>
    </row>
    <row r="88" spans="2:15" x14ac:dyDescent="0.2">
      <c r="E88" s="88"/>
      <c r="F88" s="41"/>
      <c r="G88" s="41"/>
      <c r="H88" s="89"/>
      <c r="I88" s="89"/>
    </row>
    <row r="89" spans="2:15" x14ac:dyDescent="0.2">
      <c r="E89" s="88"/>
      <c r="F89" s="41"/>
      <c r="G89" s="41"/>
      <c r="H89" s="87"/>
      <c r="I89" s="87"/>
    </row>
    <row r="90" spans="2:15" x14ac:dyDescent="0.2">
      <c r="H90" s="69"/>
      <c r="I90" s="69"/>
    </row>
  </sheetData>
  <mergeCells count="19">
    <mergeCell ref="C33:C34"/>
    <mergeCell ref="C35:C36"/>
    <mergeCell ref="C37:C38"/>
    <mergeCell ref="C39:C40"/>
    <mergeCell ref="C41:C42"/>
    <mergeCell ref="S4:T4"/>
    <mergeCell ref="C7:C8"/>
    <mergeCell ref="C9:C10"/>
    <mergeCell ref="C11:C12"/>
    <mergeCell ref="C13:C14"/>
    <mergeCell ref="C25:C26"/>
    <mergeCell ref="C27:C28"/>
    <mergeCell ref="C29:C30"/>
    <mergeCell ref="C31:C32"/>
    <mergeCell ref="C15:C16"/>
    <mergeCell ref="C17:C18"/>
    <mergeCell ref="C19:C20"/>
    <mergeCell ref="C21:C22"/>
    <mergeCell ref="C23:C2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8"/>
  <sheetViews>
    <sheetView workbookViewId="0">
      <selection activeCell="F48" sqref="F48"/>
    </sheetView>
  </sheetViews>
  <sheetFormatPr defaultRowHeight="15" outlineLevelRow="1" x14ac:dyDescent="0.25"/>
  <cols>
    <col min="1" max="1" width="14.28515625" style="90" customWidth="1"/>
    <col min="2" max="2" width="21.7109375" style="90" customWidth="1"/>
    <col min="3" max="4" width="9.140625" style="90"/>
    <col min="5" max="5" width="15.28515625" style="90" bestFit="1" customWidth="1"/>
    <col min="6" max="6" width="14.5703125" style="90" bestFit="1" customWidth="1"/>
    <col min="7" max="7" width="10.28515625" style="90" bestFit="1" customWidth="1"/>
    <col min="8" max="8" width="9.28515625" style="90" bestFit="1" customWidth="1"/>
    <col min="9" max="9" width="12.28515625" style="90" bestFit="1" customWidth="1"/>
    <col min="10" max="10" width="12.140625" style="90" bestFit="1" customWidth="1"/>
    <col min="11" max="11" width="15.28515625" style="90" bestFit="1" customWidth="1"/>
    <col min="12" max="12" width="10.28515625" style="90" bestFit="1" customWidth="1"/>
    <col min="13" max="14" width="9.140625" style="90"/>
    <col min="15" max="15" width="15.28515625" style="90" bestFit="1" customWidth="1"/>
    <col min="16" max="16" width="11.5703125" style="90" bestFit="1" customWidth="1"/>
    <col min="17" max="17" width="9.28515625" style="90" bestFit="1" customWidth="1"/>
    <col min="18" max="16384" width="9.140625" style="90"/>
  </cols>
  <sheetData>
    <row r="2" spans="2:11" x14ac:dyDescent="0.25">
      <c r="B2" s="91"/>
      <c r="C2" s="91"/>
      <c r="D2" s="92" t="s">
        <v>27</v>
      </c>
      <c r="E2" s="93" t="s">
        <v>58</v>
      </c>
      <c r="F2" s="93" t="s">
        <v>59</v>
      </c>
      <c r="G2" s="93"/>
      <c r="H2" s="93"/>
      <c r="I2" s="91"/>
    </row>
    <row r="3" spans="2:11" x14ac:dyDescent="0.25">
      <c r="B3" s="91"/>
      <c r="C3" s="91"/>
      <c r="D3" s="197" t="s">
        <v>97</v>
      </c>
      <c r="E3" s="93">
        <v>16.5</v>
      </c>
      <c r="F3" s="93">
        <v>16.5</v>
      </c>
      <c r="G3" s="93">
        <v>33</v>
      </c>
      <c r="H3" s="93"/>
      <c r="I3" s="91"/>
    </row>
    <row r="4" spans="2:11" x14ac:dyDescent="0.25">
      <c r="B4" s="91"/>
      <c r="C4" s="91"/>
      <c r="D4" s="197" t="s">
        <v>96</v>
      </c>
      <c r="E4" s="198">
        <f>'Справка о таре'!B21</f>
        <v>1140</v>
      </c>
      <c r="F4" s="198">
        <f>'Справка о таре'!B9</f>
        <v>800</v>
      </c>
      <c r="G4" s="93"/>
      <c r="H4" s="93"/>
      <c r="I4" s="99"/>
      <c r="J4" s="98"/>
    </row>
    <row r="5" spans="2:11" x14ac:dyDescent="0.25">
      <c r="B5" s="94"/>
      <c r="C5" s="95"/>
      <c r="D5" s="96" t="s">
        <v>98</v>
      </c>
      <c r="E5" s="97">
        <f>E4*E3</f>
        <v>18810</v>
      </c>
      <c r="F5" s="97">
        <f>F4*F3</f>
        <v>13200</v>
      </c>
      <c r="G5" s="207"/>
      <c r="H5" s="207"/>
      <c r="I5" s="203"/>
      <c r="J5" s="98"/>
    </row>
    <row r="6" spans="2:11" hidden="1" outlineLevel="1" x14ac:dyDescent="0.25">
      <c r="B6" s="94"/>
      <c r="C6" s="103"/>
      <c r="D6" s="104" t="s">
        <v>40</v>
      </c>
      <c r="E6" s="105">
        <v>1045</v>
      </c>
      <c r="F6" s="106">
        <v>733.33333333333326</v>
      </c>
      <c r="G6" s="206"/>
      <c r="H6" s="206"/>
      <c r="I6" s="204"/>
      <c r="J6" s="98"/>
    </row>
    <row r="7" spans="2:11" hidden="1" outlineLevel="1" x14ac:dyDescent="0.25">
      <c r="B7" s="94"/>
      <c r="C7" s="103"/>
      <c r="D7" s="104" t="s">
        <v>41</v>
      </c>
      <c r="E7" s="108">
        <v>1045</v>
      </c>
      <c r="F7" s="109">
        <v>733.33333333333326</v>
      </c>
      <c r="G7" s="206"/>
      <c r="H7" s="206"/>
      <c r="I7" s="205"/>
      <c r="J7" s="110"/>
      <c r="K7" s="111"/>
    </row>
    <row r="8" spans="2:11" hidden="1" outlineLevel="1" x14ac:dyDescent="0.25">
      <c r="B8" s="94"/>
      <c r="C8" s="103"/>
      <c r="D8" s="104" t="s">
        <v>42</v>
      </c>
      <c r="E8" s="108">
        <v>1045</v>
      </c>
      <c r="F8" s="109">
        <v>733.33333333333326</v>
      </c>
      <c r="G8" s="206"/>
      <c r="H8" s="206"/>
      <c r="I8" s="204"/>
      <c r="J8" s="98"/>
      <c r="K8" s="98"/>
    </row>
    <row r="9" spans="2:11" hidden="1" outlineLevel="1" x14ac:dyDescent="0.25">
      <c r="B9" s="94"/>
      <c r="C9" s="103"/>
      <c r="D9" s="104" t="s">
        <v>43</v>
      </c>
      <c r="E9" s="108">
        <v>1045</v>
      </c>
      <c r="F9" s="109">
        <v>733.33333333333326</v>
      </c>
      <c r="G9" s="206"/>
      <c r="H9" s="206"/>
      <c r="I9" s="204"/>
      <c r="J9" s="98"/>
      <c r="K9" s="98"/>
    </row>
    <row r="10" spans="2:11" hidden="1" outlineLevel="1" x14ac:dyDescent="0.25">
      <c r="B10" s="94"/>
      <c r="C10" s="103"/>
      <c r="D10" s="104" t="s">
        <v>44</v>
      </c>
      <c r="E10" s="108">
        <v>1045</v>
      </c>
      <c r="F10" s="109">
        <v>733.33333333333326</v>
      </c>
      <c r="G10" s="206"/>
      <c r="H10" s="206"/>
      <c r="I10" s="204"/>
      <c r="J10" s="98"/>
      <c r="K10" s="98"/>
    </row>
    <row r="11" spans="2:11" hidden="1" outlineLevel="1" x14ac:dyDescent="0.25">
      <c r="B11" s="94"/>
      <c r="C11" s="103"/>
      <c r="D11" s="104" t="s">
        <v>45</v>
      </c>
      <c r="E11" s="108">
        <v>1045</v>
      </c>
      <c r="F11" s="109">
        <v>733.33333333333326</v>
      </c>
      <c r="G11" s="206"/>
      <c r="H11" s="206"/>
      <c r="I11" s="204"/>
      <c r="J11" s="98"/>
      <c r="K11" s="98"/>
    </row>
    <row r="12" spans="2:11" hidden="1" outlineLevel="1" x14ac:dyDescent="0.25">
      <c r="B12" s="94"/>
      <c r="C12" s="103"/>
      <c r="D12" s="104" t="s">
        <v>46</v>
      </c>
      <c r="E12" s="108">
        <v>1045</v>
      </c>
      <c r="F12" s="109">
        <v>733.33333333333326</v>
      </c>
      <c r="G12" s="206"/>
      <c r="H12" s="206"/>
      <c r="I12" s="204"/>
      <c r="J12" s="98"/>
      <c r="K12" s="98"/>
    </row>
    <row r="13" spans="2:11" hidden="1" outlineLevel="1" x14ac:dyDescent="0.25">
      <c r="B13" s="94"/>
      <c r="C13" s="103"/>
      <c r="D13" s="104" t="s">
        <v>47</v>
      </c>
      <c r="E13" s="108">
        <v>1045</v>
      </c>
      <c r="F13" s="109">
        <v>733.33333333333326</v>
      </c>
      <c r="G13" s="206"/>
      <c r="H13" s="206"/>
      <c r="I13" s="204"/>
      <c r="J13" s="98"/>
      <c r="K13" s="98"/>
    </row>
    <row r="14" spans="2:11" hidden="1" outlineLevel="1" x14ac:dyDescent="0.25">
      <c r="B14" s="94"/>
      <c r="C14" s="103"/>
      <c r="D14" s="104" t="s">
        <v>48</v>
      </c>
      <c r="E14" s="108">
        <v>1045</v>
      </c>
      <c r="F14" s="109">
        <v>733.33333333333326</v>
      </c>
      <c r="G14" s="206"/>
      <c r="H14" s="206"/>
      <c r="I14" s="204"/>
      <c r="J14" s="98"/>
      <c r="K14" s="98"/>
    </row>
    <row r="15" spans="2:11" hidden="1" outlineLevel="1" x14ac:dyDescent="0.25">
      <c r="B15" s="94"/>
      <c r="C15" s="103"/>
      <c r="D15" s="104" t="s">
        <v>49</v>
      </c>
      <c r="E15" s="108">
        <v>1045</v>
      </c>
      <c r="F15" s="109">
        <v>733.33333333333326</v>
      </c>
      <c r="G15" s="206"/>
      <c r="H15" s="206"/>
      <c r="I15" s="204"/>
      <c r="J15" s="98"/>
      <c r="K15" s="98"/>
    </row>
    <row r="16" spans="2:11" hidden="1" outlineLevel="1" x14ac:dyDescent="0.25">
      <c r="B16" s="94"/>
      <c r="C16" s="103"/>
      <c r="D16" s="104" t="s">
        <v>50</v>
      </c>
      <c r="E16" s="108">
        <v>1045</v>
      </c>
      <c r="F16" s="109">
        <v>733.33333333333326</v>
      </c>
      <c r="G16" s="206"/>
      <c r="H16" s="206"/>
      <c r="I16" s="204"/>
      <c r="J16" s="98"/>
      <c r="K16" s="98"/>
    </row>
    <row r="17" spans="2:11" hidden="1" outlineLevel="1" x14ac:dyDescent="0.25">
      <c r="B17" s="94"/>
      <c r="C17" s="103"/>
      <c r="D17" s="104" t="s">
        <v>51</v>
      </c>
      <c r="E17" s="108">
        <v>1045</v>
      </c>
      <c r="F17" s="109">
        <v>733.33333333333326</v>
      </c>
      <c r="G17" s="206"/>
      <c r="H17" s="206"/>
      <c r="I17" s="204"/>
      <c r="J17" s="98"/>
      <c r="K17" s="98"/>
    </row>
    <row r="18" spans="2:11" hidden="1" outlineLevel="1" x14ac:dyDescent="0.25">
      <c r="B18" s="94"/>
      <c r="C18" s="103"/>
      <c r="D18" s="104" t="s">
        <v>52</v>
      </c>
      <c r="E18" s="108">
        <v>1045</v>
      </c>
      <c r="F18" s="109">
        <v>733.33333333333326</v>
      </c>
      <c r="G18" s="206"/>
      <c r="H18" s="206"/>
      <c r="I18" s="204"/>
      <c r="J18" s="98"/>
      <c r="K18" s="98"/>
    </row>
    <row r="19" spans="2:11" hidden="1" outlineLevel="1" x14ac:dyDescent="0.25">
      <c r="B19" s="94"/>
      <c r="C19" s="103"/>
      <c r="D19" s="104" t="s">
        <v>53</v>
      </c>
      <c r="E19" s="108">
        <v>1045</v>
      </c>
      <c r="F19" s="109">
        <v>733.33333333333326</v>
      </c>
      <c r="G19" s="206"/>
      <c r="H19" s="206"/>
      <c r="I19" s="204"/>
      <c r="J19" s="98"/>
      <c r="K19" s="98"/>
    </row>
    <row r="20" spans="2:11" hidden="1" outlineLevel="1" x14ac:dyDescent="0.25">
      <c r="B20" s="94"/>
      <c r="C20" s="103"/>
      <c r="D20" s="104" t="s">
        <v>54</v>
      </c>
      <c r="E20" s="108">
        <v>1045</v>
      </c>
      <c r="F20" s="109">
        <v>733.33333333333326</v>
      </c>
      <c r="G20" s="206"/>
      <c r="H20" s="206"/>
      <c r="I20" s="204"/>
      <c r="J20" s="98"/>
      <c r="K20" s="98"/>
    </row>
    <row r="21" spans="2:11" hidden="1" outlineLevel="1" x14ac:dyDescent="0.25">
      <c r="B21" s="94"/>
      <c r="C21" s="103"/>
      <c r="D21" s="104" t="s">
        <v>55</v>
      </c>
      <c r="E21" s="108">
        <v>1045</v>
      </c>
      <c r="F21" s="109">
        <v>733.33333333333326</v>
      </c>
      <c r="G21" s="206"/>
      <c r="H21" s="206"/>
      <c r="I21" s="204"/>
      <c r="J21" s="98"/>
      <c r="K21" s="98"/>
    </row>
    <row r="22" spans="2:11" hidden="1" outlineLevel="1" x14ac:dyDescent="0.25">
      <c r="B22" s="94"/>
      <c r="C22" s="103"/>
      <c r="D22" s="104" t="s">
        <v>56</v>
      </c>
      <c r="E22" s="108">
        <v>1045</v>
      </c>
      <c r="F22" s="109">
        <v>733.33333333333326</v>
      </c>
      <c r="G22" s="206"/>
      <c r="H22" s="206"/>
      <c r="I22" s="204"/>
      <c r="J22" s="98"/>
      <c r="K22" s="98"/>
    </row>
    <row r="23" spans="2:11" ht="15.75" hidden="1" outlineLevel="1" thickBot="1" x14ac:dyDescent="0.3">
      <c r="B23" s="94"/>
      <c r="C23" s="103"/>
      <c r="D23" s="104" t="s">
        <v>57</v>
      </c>
      <c r="E23" s="115">
        <v>1045</v>
      </c>
      <c r="F23" s="116">
        <v>733.33333333333326</v>
      </c>
      <c r="G23" s="206"/>
      <c r="H23" s="206"/>
      <c r="I23" s="204"/>
      <c r="J23" s="98"/>
      <c r="K23" s="98"/>
    </row>
    <row r="24" spans="2:11" collapsed="1" x14ac:dyDescent="0.25">
      <c r="B24" s="98"/>
      <c r="C24" s="98"/>
      <c r="D24" s="96" t="s">
        <v>12</v>
      </c>
      <c r="E24" s="117">
        <f>$E$6*Прайс!$F$7+$E$7*Прайс!$F$9+$E$8*Прайс!$F$11+$E$9*Прайс!$F$13+$E$10*Прайс!$F$15+$E$11*Прайс!$F$17+$E$12*Прайс!$F$19+$E$13*Прайс!$F$21+$E$14*Прайс!$F$23+$E$15*Прайс!$F$25+$E$16*Прайс!$F$27+$E$17*Прайс!$F$29+$E$18*Прайс!$F$31+$E$19*Прайс!$F$33+$E$20*Прайс!$F$35+$E$21*Прайс!$F$37+$E$22*Прайс!$F$39+$E$23*Прайс!$F$41</f>
        <v>1713800</v>
      </c>
      <c r="F24" s="117">
        <f>F6*Прайс!F8+'Рентабельність операції'!F7*Прайс!F10+'Рентабельність операції'!F8*Прайс!F12+'Рентабельність операції'!F9*Прайс!F14+'Рентабельність операції'!F10*Прайс!F16+'Рентабельність операції'!F11*Прайс!F18+'Рентабельність операції'!F12*Прайс!F20+'Рентабельність операції'!F13*Прайс!F22+'Рентабельність операції'!F14*Прайс!F24+'Рентабельність операції'!F15*Прайс!F26+'Рентабельність операції'!F16*Прайс!F28+'Рентабельність операції'!F17*Прайс!F30+'Рентабельність операції'!F18*Прайс!F32+'Рентабельність операції'!F19*Прайс!F34+'Рентабельність операції'!F20*Прайс!F36+'Рентабельність операції'!F21*Прайс!F38+'Рентабельність операції'!F22*Прайс!F40+'Рентабельність операції'!F23*Прайс!F42</f>
        <v>1629283.333333333</v>
      </c>
      <c r="G24" s="118">
        <f>F24+E24</f>
        <v>3343083.333333333</v>
      </c>
      <c r="H24" s="91"/>
      <c r="I24" s="91"/>
      <c r="J24" s="98"/>
      <c r="K24" s="119"/>
    </row>
    <row r="25" spans="2:11" x14ac:dyDescent="0.25">
      <c r="B25" s="98"/>
      <c r="C25" s="98"/>
      <c r="D25" s="96" t="s">
        <v>13</v>
      </c>
      <c r="E25" s="120">
        <f>E24/1.2/Прайс!G1</f>
        <v>50824.436536180307</v>
      </c>
      <c r="F25" s="120">
        <f>F24/1.2/Прайс!G1</f>
        <v>48318.011071569781</v>
      </c>
      <c r="G25" s="209">
        <f t="shared" ref="G25:G26" si="0">F25+E25</f>
        <v>99142.447607750088</v>
      </c>
      <c r="H25" s="91" t="s">
        <v>99</v>
      </c>
      <c r="I25" s="91"/>
      <c r="J25" s="98"/>
      <c r="K25" s="121"/>
    </row>
    <row r="26" spans="2:11" x14ac:dyDescent="0.25">
      <c r="B26" s="98"/>
      <c r="C26" s="98"/>
      <c r="D26" s="96" t="s">
        <v>28</v>
      </c>
      <c r="E26" s="120">
        <f>$E$6*Прайс!$J$7+$E$7*Прайс!$J$9+$E$8*Прайс!$J$11+$E$9*Прайс!$J$13+$E$10*Прайс!$J$15+$E$11*Прайс!$J$17+$E$12*Прайс!$J$19+$E$13*Прайс!$J$21+$E$14*Прайс!$J$23+$E$15*Прайс!$J$25+$E$16*Прайс!$J$27+$E$17*Прайс!$J$29+$E$18*Прайс!$J$31+$E$19*Прайс!$J$33+$E$20*Прайс!$J$35+$E$21*Прайс!$J$37+$E$22*Прайс!$J$39+$E$23*Прайс!$J$41</f>
        <v>52369.59857651245</v>
      </c>
      <c r="F26" s="120">
        <f>$F$6*Прайс!$J$8+$F$7*Прайс!$J$10+$F$8*Прайс!$J$12+$F$9*Прайс!$J$14+$F$10*Прайс!$J$16+$F$11*Прайс!$J$18+$F$12*Прайс!$J$20+$F$13*Прайс!$J$22+$F$14*Прайс!$J$24+$F$15*Прайс!$J$26+$F$16*Прайс!$J$28+$F$17*Прайс!$J$30+$F$18*Прайс!$J$32+$F$19*Прайс!$J$34+$F$20*Прайс!$J$36+$F$21*Прайс!$J$38+$F$22*Прайс!$J$40+$F$23*Прайс!$J$42</f>
        <v>49693.325326215876</v>
      </c>
      <c r="G26" s="208">
        <f t="shared" si="0"/>
        <v>102062.92390272833</v>
      </c>
      <c r="H26" s="91"/>
      <c r="I26" s="91"/>
      <c r="J26" s="98"/>
      <c r="K26" s="98"/>
    </row>
    <row r="27" spans="2:11" x14ac:dyDescent="0.25">
      <c r="B27" s="98"/>
      <c r="C27" s="98"/>
      <c r="D27" s="96" t="s">
        <v>26</v>
      </c>
      <c r="E27" s="122">
        <f>E26-E25</f>
        <v>1545.1620403321431</v>
      </c>
      <c r="F27" s="122">
        <f>F26-F25</f>
        <v>1375.3142546460949</v>
      </c>
      <c r="G27" s="201">
        <f>E27/E25</f>
        <v>3.0401951219512117E-2</v>
      </c>
      <c r="H27" s="98" t="s">
        <v>32</v>
      </c>
      <c r="I27" s="91"/>
      <c r="J27" s="98"/>
      <c r="K27" s="98"/>
    </row>
    <row r="28" spans="2:11" x14ac:dyDescent="0.25">
      <c r="B28" s="98"/>
      <c r="C28" s="98"/>
      <c r="D28" s="96"/>
      <c r="E28" s="122"/>
      <c r="F28" s="122"/>
      <c r="G28" s="123" t="s">
        <v>31</v>
      </c>
      <c r="H28" s="91"/>
      <c r="I28" s="91"/>
      <c r="J28" s="98"/>
      <c r="K28" s="98"/>
    </row>
    <row r="29" spans="2:11" x14ac:dyDescent="0.25">
      <c r="B29" s="98"/>
      <c r="C29" s="98"/>
      <c r="D29" s="96" t="s">
        <v>5</v>
      </c>
      <c r="E29" s="95">
        <f>Прайс!$I$5</f>
        <v>2.3E-2</v>
      </c>
      <c r="F29" s="95">
        <f>Прайс!$I$5</f>
        <v>2.3E-2</v>
      </c>
      <c r="G29" s="124">
        <f>E29*$E$25+F29*F25</f>
        <v>2280.2762949782518</v>
      </c>
      <c r="H29" s="117"/>
      <c r="I29" s="125"/>
      <c r="J29" s="126"/>
      <c r="K29" s="126"/>
    </row>
    <row r="30" spans="2:11" x14ac:dyDescent="0.25">
      <c r="B30" s="98"/>
      <c r="C30" s="98"/>
      <c r="D30" s="96" t="s">
        <v>9</v>
      </c>
      <c r="E30" s="94">
        <f>Прайс!$K$5</f>
        <v>0.2</v>
      </c>
      <c r="F30" s="94">
        <f>Прайс!$K$5</f>
        <v>0.2</v>
      </c>
      <c r="G30" s="124">
        <f t="shared" ref="G30:G35" si="1">E30*$E$26+F30*$F$26</f>
        <v>20412.584780545665</v>
      </c>
      <c r="H30" s="91"/>
      <c r="I30" s="126"/>
      <c r="J30" s="126"/>
      <c r="K30" s="126"/>
    </row>
    <row r="31" spans="2:11" x14ac:dyDescent="0.25">
      <c r="B31" s="98"/>
      <c r="C31" s="98"/>
      <c r="D31" s="96" t="s">
        <v>10</v>
      </c>
      <c r="E31" s="95">
        <f>Прайс!$L$7</f>
        <v>0</v>
      </c>
      <c r="F31" s="95">
        <f>Прайс!$L$7</f>
        <v>0</v>
      </c>
      <c r="G31" s="124">
        <f t="shared" si="1"/>
        <v>0</v>
      </c>
      <c r="H31" s="91"/>
      <c r="I31" s="126"/>
      <c r="J31" s="126"/>
      <c r="K31" s="126"/>
    </row>
    <row r="32" spans="2:11" x14ac:dyDescent="0.25">
      <c r="B32" s="98"/>
      <c r="C32" s="98"/>
      <c r="D32" s="96" t="s">
        <v>11</v>
      </c>
      <c r="E32" s="127">
        <f>Прайс!$M$5</f>
        <v>4.0000000000000001E-3</v>
      </c>
      <c r="F32" s="127">
        <f>Прайс!$M$5</f>
        <v>4.0000000000000001E-3</v>
      </c>
      <c r="G32" s="124">
        <f t="shared" si="1"/>
        <v>408.25169561091332</v>
      </c>
      <c r="H32" s="128"/>
      <c r="I32" s="126"/>
      <c r="J32" s="126"/>
      <c r="K32" s="126"/>
    </row>
    <row r="33" spans="2:11" x14ac:dyDescent="0.25">
      <c r="B33" s="98"/>
      <c r="C33" s="98"/>
      <c r="D33" s="96" t="s">
        <v>6</v>
      </c>
      <c r="E33" s="95">
        <f>Прайс!$N$5</f>
        <v>5.0000000000000001E-3</v>
      </c>
      <c r="F33" s="95">
        <f>Прайс!$N$5</f>
        <v>5.0000000000000001E-3</v>
      </c>
      <c r="G33" s="124">
        <f t="shared" si="1"/>
        <v>510.31461951364167</v>
      </c>
      <c r="H33" s="91"/>
      <c r="I33" s="126"/>
      <c r="J33" s="126"/>
      <c r="K33" s="126"/>
    </row>
    <row r="34" spans="2:11" x14ac:dyDescent="0.25">
      <c r="B34" s="98"/>
      <c r="C34" s="98"/>
      <c r="D34" s="96" t="s">
        <v>1</v>
      </c>
      <c r="E34" s="95">
        <f>Прайс!$O$5</f>
        <v>6.0000000000000001E-3</v>
      </c>
      <c r="F34" s="95">
        <f>Прайс!$O$5</f>
        <v>6.0000000000000001E-3</v>
      </c>
      <c r="G34" s="124">
        <f t="shared" si="1"/>
        <v>612.37754341636992</v>
      </c>
      <c r="H34" s="91"/>
      <c r="I34" s="126"/>
      <c r="J34" s="126"/>
      <c r="K34" s="126"/>
    </row>
    <row r="35" spans="2:11" x14ac:dyDescent="0.25">
      <c r="B35" s="98"/>
      <c r="C35" s="98"/>
      <c r="D35" s="96" t="s">
        <v>2</v>
      </c>
      <c r="E35" s="95">
        <f>Прайс!$P$5</f>
        <v>3.0000000000000001E-3</v>
      </c>
      <c r="F35" s="95">
        <f>Прайс!$P$5</f>
        <v>3.0000000000000001E-3</v>
      </c>
      <c r="G35" s="124">
        <f t="shared" si="1"/>
        <v>306.18877170818496</v>
      </c>
      <c r="H35" s="91"/>
      <c r="I35" s="126"/>
      <c r="J35" s="126"/>
      <c r="K35" s="126"/>
    </row>
    <row r="36" spans="2:11" x14ac:dyDescent="0.25">
      <c r="B36" s="98"/>
      <c r="C36" s="98"/>
      <c r="D36" s="96" t="s">
        <v>14</v>
      </c>
      <c r="E36" s="122">
        <f>E26*(1+SUM(E30:E35))</f>
        <v>63786.171066192161</v>
      </c>
      <c r="F36" s="122">
        <f>F26*(1+SUM(F30:F35))</f>
        <v>60526.470247330937</v>
      </c>
      <c r="G36" s="124"/>
      <c r="H36" s="91"/>
      <c r="I36" s="91"/>
      <c r="J36" s="98"/>
      <c r="K36" s="98"/>
    </row>
    <row r="37" spans="2:11" x14ac:dyDescent="0.25">
      <c r="B37" s="98"/>
      <c r="C37" s="98"/>
      <c r="D37" s="96" t="s">
        <v>7</v>
      </c>
      <c r="E37" s="95">
        <f>Прайс!$R$5</f>
        <v>0.2</v>
      </c>
      <c r="F37" s="95">
        <f>Прайс!$R$5</f>
        <v>0.2</v>
      </c>
      <c r="G37" s="124"/>
      <c r="H37" s="91"/>
      <c r="I37" s="91"/>
      <c r="J37" s="98"/>
      <c r="K37" s="98"/>
    </row>
    <row r="38" spans="2:11" x14ac:dyDescent="0.25">
      <c r="B38" s="98"/>
      <c r="C38" s="98"/>
      <c r="D38" s="96" t="s">
        <v>16</v>
      </c>
      <c r="E38" s="127">
        <f>Прайс!$T$5/52*4</f>
        <v>0.02</v>
      </c>
      <c r="F38" s="127">
        <f>Прайс!$T$5/52*4</f>
        <v>0.02</v>
      </c>
      <c r="G38" s="124">
        <f>E38*$E$26+F38*$F$26</f>
        <v>2041.2584780545667</v>
      </c>
      <c r="H38" s="91"/>
      <c r="I38" s="91"/>
      <c r="J38" s="98"/>
      <c r="K38" s="98"/>
    </row>
    <row r="39" spans="2:11" x14ac:dyDescent="0.25">
      <c r="B39" s="98"/>
      <c r="C39" s="98"/>
      <c r="D39" s="96" t="s">
        <v>60</v>
      </c>
      <c r="E39" s="120">
        <f>$E$6*Прайс!$V$7+$E$7*Прайс!$V$9+$E$8*Прайс!$V$11+$E$9*Прайс!$V$13+$E$10*Прайс!$V$15+$E$11*Прайс!$V$17+$E$12*Прайс!$V$19+$E$13*Прайс!$V$21+$E$14*Прайс!$V$23+$E$15*Прайс!$V$25+$E$16*Прайс!$V$27+$E$17*Прайс!$V$29+$E$18*Прайс!$V$31+$E$19*Прайс!$V$33+$E$20*Прайс!$V$35+$E$21*Прайс!$V$37+$E$22*Прайс!$V$39+$E$23*Прайс!$V$41</f>
        <v>77590.797250960837</v>
      </c>
      <c r="F39" s="120">
        <f>$F$6*Прайс!$V$8+$F$7*Прайс!$V$10+$F$8*Прайс!$V$12+$F$9*Прайс!$V$14+$F$10*Прайс!$V$16+$F$11*Прайс!$V$18+$F$12*Прайс!$V$20+$F$13*Прайс!$V$22+$F$14*Прайс!$V$24+$F$15*Прайс!$V$26+$F$16*Прайс!$V$28+$F$17*Прайс!$V$30+$F$18*Прайс!$V$32+$F$19*Прайс!$V$34+$F$20*Прайс!$V$36+$F$21*Прайс!$V$38+$F$22*Прайс!$V$40+$F$23*Прайс!$V$42</f>
        <v>73625.630803321445</v>
      </c>
      <c r="G39" s="98"/>
      <c r="H39" s="120"/>
      <c r="I39" s="120"/>
      <c r="J39" s="98"/>
      <c r="K39" s="98"/>
    </row>
    <row r="40" spans="2:11" x14ac:dyDescent="0.25">
      <c r="B40" s="98"/>
      <c r="C40" s="98"/>
      <c r="D40" s="98"/>
      <c r="E40" s="98"/>
      <c r="F40" s="98"/>
      <c r="G40" s="98"/>
      <c r="H40" s="98"/>
      <c r="I40" s="98"/>
      <c r="J40" s="98"/>
      <c r="K40" s="107"/>
    </row>
    <row r="41" spans="2:11" x14ac:dyDescent="0.25">
      <c r="B41" s="98"/>
      <c r="C41" s="98"/>
      <c r="G41" s="129"/>
      <c r="H41" s="130"/>
      <c r="I41" s="98"/>
      <c r="J41" s="98"/>
      <c r="K41" s="98"/>
    </row>
    <row r="42" spans="2:11" ht="15.75" thickBot="1" x14ac:dyDescent="0.3">
      <c r="B42" s="98"/>
      <c r="C42" s="98"/>
      <c r="G42" s="130"/>
      <c r="H42" s="131"/>
      <c r="I42" s="122"/>
      <c r="J42" s="122"/>
      <c r="K42" s="132"/>
    </row>
    <row r="43" spans="2:11" ht="15.75" thickBot="1" x14ac:dyDescent="0.3">
      <c r="B43" s="98"/>
      <c r="C43" s="98"/>
      <c r="E43" s="215" t="s">
        <v>29</v>
      </c>
      <c r="F43" s="216"/>
      <c r="G43" s="217"/>
      <c r="H43" s="131"/>
      <c r="I43" s="122"/>
      <c r="J43" s="98"/>
      <c r="K43" s="122"/>
    </row>
    <row r="44" spans="2:11" x14ac:dyDescent="0.25">
      <c r="B44" s="98"/>
      <c r="C44" s="98"/>
      <c r="E44" s="100" t="s">
        <v>24</v>
      </c>
      <c r="F44" s="101">
        <f>(E39+F39)/1.2</f>
        <v>126013.69004523523</v>
      </c>
      <c r="G44" s="102"/>
      <c r="H44" s="131"/>
      <c r="I44" s="122"/>
      <c r="J44" s="98"/>
      <c r="K44" s="122"/>
    </row>
    <row r="45" spans="2:11" x14ac:dyDescent="0.25">
      <c r="B45" s="98"/>
      <c r="C45" s="98"/>
      <c r="E45" s="100" t="s">
        <v>25</v>
      </c>
      <c r="F45" s="101">
        <f>E25+F25</f>
        <v>99142.447607750088</v>
      </c>
      <c r="G45" s="102"/>
      <c r="H45" s="131"/>
      <c r="I45" s="98"/>
      <c r="J45" s="98"/>
      <c r="K45" s="132"/>
    </row>
    <row r="46" spans="2:11" x14ac:dyDescent="0.25">
      <c r="B46" s="98"/>
      <c r="C46" s="98"/>
      <c r="E46" s="100" t="s">
        <v>22</v>
      </c>
      <c r="F46" s="101">
        <f>F44-F45</f>
        <v>26871.24243748514</v>
      </c>
      <c r="G46" s="112">
        <f>F46/F44</f>
        <v>0.21324066002542383</v>
      </c>
      <c r="H46" s="131"/>
      <c r="I46" s="98"/>
      <c r="J46" s="98"/>
      <c r="K46" s="122"/>
    </row>
    <row r="47" spans="2:11" x14ac:dyDescent="0.25">
      <c r="E47" s="100" t="s">
        <v>23</v>
      </c>
      <c r="F47" s="101">
        <f>SUM(G29:G38)-G30</f>
        <v>6158.6674032819283</v>
      </c>
      <c r="G47" s="112">
        <f>F47/F44</f>
        <v>4.8873002616391499E-2</v>
      </c>
    </row>
    <row r="48" spans="2:11" ht="15.75" thickBot="1" x14ac:dyDescent="0.3">
      <c r="E48" s="113" t="s">
        <v>30</v>
      </c>
      <c r="F48" s="133">
        <f>F46-F47</f>
        <v>20712.575034203212</v>
      </c>
      <c r="G48" s="114">
        <f>G46-G47</f>
        <v>0.16436765740903234</v>
      </c>
    </row>
  </sheetData>
  <mergeCells count="1">
    <mergeCell ref="E43:G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2:T30"/>
  <sheetViews>
    <sheetView workbookViewId="0">
      <selection activeCell="O2" sqref="O2"/>
    </sheetView>
  </sheetViews>
  <sheetFormatPr defaultRowHeight="15" x14ac:dyDescent="0.25"/>
  <cols>
    <col min="3" max="3" width="14.28515625" customWidth="1"/>
    <col min="17" max="17" width="0.85546875" customWidth="1"/>
    <col min="18" max="18" width="13.140625" customWidth="1"/>
    <col min="19" max="19" width="0.85546875" customWidth="1"/>
  </cols>
  <sheetData>
    <row r="2" spans="15:20" x14ac:dyDescent="0.25">
      <c r="O2" s="56" t="s">
        <v>20</v>
      </c>
      <c r="T2" t="s">
        <v>21</v>
      </c>
    </row>
    <row r="3" spans="15:20" x14ac:dyDescent="0.25">
      <c r="Q3" s="51"/>
      <c r="R3" s="51"/>
      <c r="S3" s="53"/>
      <c r="T3" s="53"/>
    </row>
    <row r="4" spans="15:20" x14ac:dyDescent="0.25">
      <c r="Q4" s="51"/>
      <c r="R4" s="51"/>
      <c r="S4" s="53"/>
      <c r="T4" s="53"/>
    </row>
    <row r="5" spans="15:20" x14ac:dyDescent="0.25">
      <c r="Q5" s="52"/>
      <c r="R5" s="51"/>
      <c r="S5" s="53"/>
      <c r="T5" s="53"/>
    </row>
    <row r="6" spans="15:20" x14ac:dyDescent="0.25">
      <c r="Q6" s="54"/>
      <c r="R6" s="52"/>
      <c r="S6" s="54"/>
      <c r="T6" s="54"/>
    </row>
    <row r="7" spans="15:20" x14ac:dyDescent="0.25">
      <c r="Q7" s="54"/>
      <c r="R7" s="52"/>
      <c r="S7" s="54"/>
      <c r="T7" s="54"/>
    </row>
    <row r="8" spans="15:20" x14ac:dyDescent="0.25">
      <c r="Q8" s="54"/>
      <c r="R8" s="52"/>
      <c r="S8" s="54"/>
      <c r="T8" s="54"/>
    </row>
    <row r="9" spans="15:20" x14ac:dyDescent="0.25">
      <c r="Q9" s="54"/>
      <c r="R9" s="52"/>
      <c r="S9" s="54"/>
      <c r="T9" s="54"/>
    </row>
    <row r="10" spans="15:20" x14ac:dyDescent="0.25">
      <c r="Q10" s="54"/>
      <c r="R10" s="52"/>
      <c r="S10" s="54"/>
      <c r="T10" s="54"/>
    </row>
    <row r="11" spans="15:20" x14ac:dyDescent="0.25">
      <c r="Q11" s="54"/>
      <c r="R11" s="52"/>
      <c r="S11" s="54"/>
      <c r="T11" s="54"/>
    </row>
    <row r="12" spans="15:20" x14ac:dyDescent="0.25">
      <c r="Q12" s="54"/>
      <c r="R12" s="52"/>
      <c r="S12" s="54"/>
      <c r="T12" s="54"/>
    </row>
    <row r="13" spans="15:20" x14ac:dyDescent="0.25">
      <c r="Q13" s="54"/>
      <c r="R13" s="52"/>
      <c r="S13" s="54"/>
      <c r="T13" s="54"/>
    </row>
    <row r="14" spans="15:20" x14ac:dyDescent="0.25">
      <c r="Q14" s="54"/>
      <c r="R14" s="52"/>
      <c r="S14" s="54"/>
      <c r="T14" s="54"/>
    </row>
    <row r="15" spans="15:20" x14ac:dyDescent="0.25">
      <c r="Q15" s="54"/>
      <c r="R15" s="52"/>
      <c r="S15" s="54"/>
      <c r="T15" s="54"/>
    </row>
    <row r="16" spans="15:20" x14ac:dyDescent="0.25">
      <c r="Q16" s="54"/>
      <c r="R16" s="52"/>
      <c r="S16" s="54"/>
      <c r="T16" s="54"/>
    </row>
    <row r="17" spans="14:20" x14ac:dyDescent="0.25">
      <c r="Q17" s="54"/>
      <c r="R17" s="52"/>
      <c r="S17" s="54"/>
      <c r="T17" s="54"/>
    </row>
    <row r="18" spans="14:20" x14ac:dyDescent="0.25">
      <c r="Q18" s="54"/>
      <c r="R18" s="52"/>
      <c r="S18" s="54"/>
      <c r="T18" s="54"/>
    </row>
    <row r="19" spans="14:20" x14ac:dyDescent="0.25">
      <c r="Q19" s="54"/>
      <c r="R19" s="52"/>
      <c r="S19" s="54"/>
      <c r="T19" s="54"/>
    </row>
    <row r="20" spans="14:20" x14ac:dyDescent="0.25">
      <c r="Q20" s="54"/>
      <c r="R20" s="52"/>
      <c r="S20" s="54"/>
      <c r="T20" s="54"/>
    </row>
    <row r="21" spans="14:20" x14ac:dyDescent="0.25">
      <c r="Q21" s="54"/>
      <c r="R21" s="52"/>
      <c r="S21" s="54"/>
      <c r="T21" s="54"/>
    </row>
    <row r="22" spans="14:20" x14ac:dyDescent="0.25">
      <c r="Q22" s="54"/>
      <c r="R22" s="52"/>
      <c r="S22" s="54"/>
      <c r="T22" s="54"/>
    </row>
    <row r="23" spans="14:20" x14ac:dyDescent="0.25">
      <c r="Q23" s="54"/>
      <c r="R23" s="52"/>
      <c r="S23" s="54"/>
      <c r="T23" s="54"/>
    </row>
    <row r="24" spans="14:20" x14ac:dyDescent="0.25">
      <c r="Q24" s="54"/>
      <c r="R24" s="52"/>
      <c r="S24" s="54"/>
      <c r="T24" s="54"/>
    </row>
    <row r="25" spans="14:20" x14ac:dyDescent="0.25">
      <c r="Q25" s="54"/>
      <c r="R25" s="52"/>
      <c r="S25" s="54"/>
      <c r="T25" s="54"/>
    </row>
    <row r="26" spans="14:20" x14ac:dyDescent="0.25">
      <c r="Q26" s="54"/>
      <c r="R26" s="52"/>
      <c r="S26" s="54"/>
      <c r="T26" s="54"/>
    </row>
    <row r="27" spans="14:20" x14ac:dyDescent="0.25">
      <c r="Q27" s="54"/>
      <c r="R27" s="52"/>
      <c r="S27" s="54"/>
      <c r="T27" s="54"/>
    </row>
    <row r="28" spans="14:20" x14ac:dyDescent="0.25">
      <c r="Q28" s="54"/>
      <c r="R28" s="52"/>
      <c r="S28" s="54"/>
      <c r="T28" s="54"/>
    </row>
    <row r="29" spans="14:20" x14ac:dyDescent="0.25">
      <c r="N29" t="s">
        <v>18</v>
      </c>
      <c r="O29" s="55">
        <v>0.2</v>
      </c>
      <c r="Q29" s="54"/>
      <c r="R29" s="52"/>
      <c r="S29" s="54"/>
      <c r="T29" s="54"/>
    </row>
    <row r="30" spans="14:20" x14ac:dyDescent="0.25">
      <c r="N30" t="s">
        <v>19</v>
      </c>
      <c r="O30" s="55">
        <v>0</v>
      </c>
      <c r="Q30" s="54"/>
      <c r="R30" s="52"/>
      <c r="S30" s="54"/>
      <c r="T30" s="54"/>
    </row>
  </sheetData>
  <hyperlinks>
    <hyperlink ref="O2" r:id="rId1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368"/>
  <sheetViews>
    <sheetView topLeftCell="A4" zoomScaleNormal="100" workbookViewId="0">
      <selection activeCell="G16" sqref="G16"/>
    </sheetView>
  </sheetViews>
  <sheetFormatPr defaultRowHeight="12.75" x14ac:dyDescent="0.2"/>
  <cols>
    <col min="1" max="1" width="58.7109375" style="139" customWidth="1"/>
    <col min="2" max="2" width="20.28515625" style="194" customWidth="1"/>
    <col min="3" max="3" width="11.42578125" style="195" customWidth="1"/>
    <col min="4" max="4" width="7.85546875" style="140" customWidth="1"/>
    <col min="5" max="5" width="13.7109375" style="141" bestFit="1" customWidth="1"/>
    <col min="6" max="6" width="13" style="139" customWidth="1"/>
    <col min="7" max="16384" width="9.140625" style="139"/>
  </cols>
  <sheetData>
    <row r="2" spans="1:5" ht="68.25" customHeight="1" x14ac:dyDescent="0.2">
      <c r="B2" s="221"/>
      <c r="C2" s="222"/>
    </row>
    <row r="3" spans="1:5" s="144" customFormat="1" ht="30.75" customHeight="1" x14ac:dyDescent="0.35">
      <c r="A3" s="223" t="s">
        <v>61</v>
      </c>
      <c r="B3" s="223"/>
      <c r="C3" s="223"/>
      <c r="D3" s="142"/>
      <c r="E3" s="143"/>
    </row>
    <row r="4" spans="1:5" s="147" customFormat="1" ht="30.75" customHeight="1" x14ac:dyDescent="0.25">
      <c r="A4" s="218" t="s">
        <v>62</v>
      </c>
      <c r="B4" s="219"/>
      <c r="C4" s="220"/>
      <c r="D4" s="145"/>
      <c r="E4" s="146"/>
    </row>
    <row r="5" spans="1:5" s="153" customFormat="1" ht="20.100000000000001" customHeight="1" x14ac:dyDescent="0.25">
      <c r="A5" s="148" t="s">
        <v>63</v>
      </c>
      <c r="B5" s="149">
        <v>10</v>
      </c>
      <c r="C5" s="150" t="s">
        <v>64</v>
      </c>
      <c r="D5" s="151"/>
      <c r="E5" s="152"/>
    </row>
    <row r="6" spans="1:5" s="153" customFormat="1" ht="20.100000000000001" customHeight="1" x14ac:dyDescent="0.25">
      <c r="A6" s="154" t="s">
        <v>65</v>
      </c>
      <c r="B6" s="149">
        <v>16</v>
      </c>
      <c r="C6" s="150" t="s">
        <v>64</v>
      </c>
      <c r="D6" s="151"/>
      <c r="E6" s="152"/>
    </row>
    <row r="7" spans="1:5" s="153" customFormat="1" ht="20.100000000000001" customHeight="1" x14ac:dyDescent="0.25">
      <c r="A7" s="155" t="s">
        <v>66</v>
      </c>
      <c r="B7" s="149">
        <v>5</v>
      </c>
      <c r="C7" s="150" t="s">
        <v>67</v>
      </c>
      <c r="D7" s="151"/>
      <c r="E7" s="152"/>
    </row>
    <row r="8" spans="1:5" s="153" customFormat="1" ht="20.100000000000001" customHeight="1" x14ac:dyDescent="0.25">
      <c r="A8" s="155" t="s">
        <v>68</v>
      </c>
      <c r="B8" s="149">
        <f>B6*B7</f>
        <v>80</v>
      </c>
      <c r="C8" s="150" t="s">
        <v>64</v>
      </c>
      <c r="D8" s="151"/>
      <c r="E8" s="152"/>
    </row>
    <row r="9" spans="1:5" s="153" customFormat="1" ht="20.100000000000001" customHeight="1" x14ac:dyDescent="0.25">
      <c r="A9" s="155" t="s">
        <v>69</v>
      </c>
      <c r="B9" s="149">
        <f>B5*B8</f>
        <v>800</v>
      </c>
      <c r="C9" s="150" t="s">
        <v>64</v>
      </c>
      <c r="D9" s="151"/>
      <c r="E9" s="152"/>
    </row>
    <row r="10" spans="1:5" s="153" customFormat="1" ht="20.100000000000001" customHeight="1" x14ac:dyDescent="0.25">
      <c r="A10" s="155" t="s">
        <v>70</v>
      </c>
      <c r="B10" s="156">
        <v>8.9</v>
      </c>
      <c r="C10" s="150" t="s">
        <v>71</v>
      </c>
      <c r="D10" s="157"/>
      <c r="E10" s="152"/>
    </row>
    <row r="11" spans="1:5" s="153" customFormat="1" ht="20.100000000000001" customHeight="1" x14ac:dyDescent="0.25">
      <c r="A11" s="155" t="s">
        <v>72</v>
      </c>
      <c r="B11" s="156">
        <v>9.1999999999999993</v>
      </c>
      <c r="C11" s="150" t="s">
        <v>71</v>
      </c>
      <c r="D11" s="157"/>
      <c r="E11" s="152"/>
    </row>
    <row r="12" spans="1:5" s="153" customFormat="1" ht="20.100000000000001" customHeight="1" x14ac:dyDescent="0.25">
      <c r="A12" s="155" t="s">
        <v>73</v>
      </c>
      <c r="B12" s="158">
        <f>B10*B8</f>
        <v>712</v>
      </c>
      <c r="C12" s="150" t="s">
        <v>71</v>
      </c>
      <c r="D12" s="157"/>
      <c r="E12" s="152"/>
    </row>
    <row r="13" spans="1:5" s="153" customFormat="1" ht="20.100000000000001" customHeight="1" x14ac:dyDescent="0.25">
      <c r="A13" s="155" t="s">
        <v>74</v>
      </c>
      <c r="B13" s="158">
        <f>B11*B8</f>
        <v>736</v>
      </c>
      <c r="C13" s="150" t="s">
        <v>71</v>
      </c>
      <c r="D13" s="157"/>
      <c r="E13" s="152"/>
    </row>
    <row r="14" spans="1:5" s="153" customFormat="1" ht="20.100000000000001" customHeight="1" x14ac:dyDescent="0.25">
      <c r="A14" s="155" t="s">
        <v>75</v>
      </c>
      <c r="B14" s="158">
        <v>22.8</v>
      </c>
      <c r="C14" s="150" t="s">
        <v>71</v>
      </c>
      <c r="D14" s="151"/>
      <c r="E14" s="199"/>
    </row>
    <row r="15" spans="1:5" s="153" customFormat="1" ht="20.100000000000001" customHeight="1" x14ac:dyDescent="0.25">
      <c r="A15" s="155" t="s">
        <v>76</v>
      </c>
      <c r="B15" s="158">
        <f>B13+B14</f>
        <v>758.8</v>
      </c>
      <c r="C15" s="150" t="s">
        <v>71</v>
      </c>
      <c r="D15" s="151"/>
      <c r="E15" s="199">
        <f>B15*15</f>
        <v>11382</v>
      </c>
    </row>
    <row r="16" spans="1:5" s="147" customFormat="1" ht="27.75" customHeight="1" x14ac:dyDescent="0.25">
      <c r="A16" s="218" t="s">
        <v>77</v>
      </c>
      <c r="B16" s="219"/>
      <c r="C16" s="220"/>
      <c r="D16" s="145"/>
      <c r="E16" s="200"/>
    </row>
    <row r="17" spans="1:5" s="153" customFormat="1" ht="20.100000000000001" customHeight="1" x14ac:dyDescent="0.25">
      <c r="A17" s="148" t="s">
        <v>63</v>
      </c>
      <c r="B17" s="149">
        <v>10</v>
      </c>
      <c r="C17" s="150" t="s">
        <v>64</v>
      </c>
      <c r="D17" s="151"/>
      <c r="E17" s="199"/>
    </row>
    <row r="18" spans="1:5" s="153" customFormat="1" ht="20.100000000000001" customHeight="1" x14ac:dyDescent="0.25">
      <c r="A18" s="154" t="s">
        <v>65</v>
      </c>
      <c r="B18" s="149">
        <v>19</v>
      </c>
      <c r="C18" s="150" t="s">
        <v>64</v>
      </c>
      <c r="D18" s="151"/>
      <c r="E18" s="199"/>
    </row>
    <row r="19" spans="1:5" s="153" customFormat="1" ht="20.100000000000001" customHeight="1" x14ac:dyDescent="0.25">
      <c r="A19" s="155" t="s">
        <v>66</v>
      </c>
      <c r="B19" s="149">
        <v>6</v>
      </c>
      <c r="C19" s="150" t="s">
        <v>67</v>
      </c>
      <c r="D19" s="151"/>
      <c r="E19" s="199"/>
    </row>
    <row r="20" spans="1:5" s="153" customFormat="1" ht="20.100000000000001" customHeight="1" x14ac:dyDescent="0.25">
      <c r="A20" s="155" t="s">
        <v>68</v>
      </c>
      <c r="B20" s="149">
        <f>B18*B19</f>
        <v>114</v>
      </c>
      <c r="C20" s="150" t="s">
        <v>64</v>
      </c>
      <c r="D20" s="151"/>
      <c r="E20" s="199"/>
    </row>
    <row r="21" spans="1:5" s="153" customFormat="1" ht="20.100000000000001" customHeight="1" x14ac:dyDescent="0.25">
      <c r="A21" s="155" t="s">
        <v>69</v>
      </c>
      <c r="B21" s="149">
        <f>B20*B17</f>
        <v>1140</v>
      </c>
      <c r="C21" s="150" t="s">
        <v>64</v>
      </c>
      <c r="D21" s="151"/>
      <c r="E21" s="199"/>
    </row>
    <row r="22" spans="1:5" s="153" customFormat="1" ht="20.100000000000001" customHeight="1" x14ac:dyDescent="0.25">
      <c r="A22" s="154" t="s">
        <v>70</v>
      </c>
      <c r="B22" s="156">
        <v>6.7</v>
      </c>
      <c r="C22" s="159" t="s">
        <v>71</v>
      </c>
      <c r="D22" s="157"/>
      <c r="E22" s="199"/>
    </row>
    <row r="23" spans="1:5" s="153" customFormat="1" ht="20.100000000000001" customHeight="1" x14ac:dyDescent="0.25">
      <c r="A23" s="155" t="s">
        <v>72</v>
      </c>
      <c r="B23" s="156">
        <f>(7.03+7.03+7.025+7.025+7.03+7.04+7.02+6.985+7.025+7.025)/10</f>
        <v>7.0235000000000003</v>
      </c>
      <c r="C23" s="159" t="s">
        <v>71</v>
      </c>
      <c r="D23" s="157"/>
      <c r="E23" s="199"/>
    </row>
    <row r="24" spans="1:5" s="153" customFormat="1" ht="20.100000000000001" customHeight="1" x14ac:dyDescent="0.25">
      <c r="A24" s="155" t="s">
        <v>73</v>
      </c>
      <c r="B24" s="158">
        <f>B22*B20</f>
        <v>763.80000000000007</v>
      </c>
      <c r="C24" s="159" t="s">
        <v>71</v>
      </c>
      <c r="D24" s="157"/>
      <c r="E24" s="199"/>
    </row>
    <row r="25" spans="1:5" s="153" customFormat="1" ht="20.100000000000001" customHeight="1" x14ac:dyDescent="0.25">
      <c r="A25" s="155" t="s">
        <v>74</v>
      </c>
      <c r="B25" s="158">
        <v>798</v>
      </c>
      <c r="C25" s="159" t="s">
        <v>71</v>
      </c>
      <c r="D25" s="157"/>
      <c r="E25" s="199"/>
    </row>
    <row r="26" spans="1:5" s="153" customFormat="1" ht="20.100000000000001" customHeight="1" x14ac:dyDescent="0.25">
      <c r="A26" s="155" t="s">
        <v>75</v>
      </c>
      <c r="B26" s="158">
        <v>22.8</v>
      </c>
      <c r="C26" s="159" t="s">
        <v>71</v>
      </c>
      <c r="D26" s="151"/>
      <c r="E26" s="199"/>
    </row>
    <row r="27" spans="1:5" s="153" customFormat="1" ht="20.100000000000001" customHeight="1" x14ac:dyDescent="0.25">
      <c r="A27" s="155" t="s">
        <v>76</v>
      </c>
      <c r="B27" s="158">
        <f>B25+B26</f>
        <v>820.8</v>
      </c>
      <c r="C27" s="150" t="s">
        <v>71</v>
      </c>
      <c r="D27" s="151"/>
      <c r="E27" s="199">
        <f>B27*15</f>
        <v>12312</v>
      </c>
    </row>
    <row r="28" spans="1:5" s="147" customFormat="1" ht="33" customHeight="1" x14ac:dyDescent="0.25">
      <c r="A28" s="218" t="s">
        <v>78</v>
      </c>
      <c r="B28" s="219"/>
      <c r="C28" s="220"/>
      <c r="D28" s="145"/>
      <c r="E28" s="200"/>
    </row>
    <row r="29" spans="1:5" s="153" customFormat="1" ht="20.100000000000001" customHeight="1" x14ac:dyDescent="0.25">
      <c r="A29" s="148" t="s">
        <v>63</v>
      </c>
      <c r="B29" s="149">
        <v>10</v>
      </c>
      <c r="C29" s="150" t="s">
        <v>64</v>
      </c>
      <c r="D29" s="151"/>
      <c r="E29" s="152"/>
    </row>
    <row r="30" spans="1:5" s="153" customFormat="1" ht="20.100000000000001" customHeight="1" x14ac:dyDescent="0.25">
      <c r="A30" s="154" t="s">
        <v>65</v>
      </c>
      <c r="B30" s="149">
        <v>19</v>
      </c>
      <c r="C30" s="150" t="s">
        <v>64</v>
      </c>
      <c r="D30" s="151"/>
      <c r="E30" s="152"/>
    </row>
    <row r="31" spans="1:5" s="153" customFormat="1" ht="20.100000000000001" customHeight="1" x14ac:dyDescent="0.25">
      <c r="A31" s="155" t="s">
        <v>66</v>
      </c>
      <c r="B31" s="149">
        <v>6</v>
      </c>
      <c r="C31" s="150" t="s">
        <v>67</v>
      </c>
      <c r="D31" s="151"/>
      <c r="E31" s="152"/>
    </row>
    <row r="32" spans="1:5" s="153" customFormat="1" ht="20.100000000000001" customHeight="1" x14ac:dyDescent="0.25">
      <c r="A32" s="155" t="s">
        <v>68</v>
      </c>
      <c r="B32" s="149">
        <f>B30*B31</f>
        <v>114</v>
      </c>
      <c r="C32" s="150" t="s">
        <v>64</v>
      </c>
      <c r="D32" s="151"/>
      <c r="E32" s="152"/>
    </row>
    <row r="33" spans="1:5" s="153" customFormat="1" ht="20.100000000000001" customHeight="1" x14ac:dyDescent="0.25">
      <c r="A33" s="155" t="s">
        <v>69</v>
      </c>
      <c r="B33" s="149">
        <f>B32*B29</f>
        <v>1140</v>
      </c>
      <c r="C33" s="150" t="s">
        <v>64</v>
      </c>
      <c r="D33" s="151"/>
      <c r="E33" s="152"/>
    </row>
    <row r="34" spans="1:5" s="153" customFormat="1" ht="20.100000000000001" customHeight="1" x14ac:dyDescent="0.25">
      <c r="A34" s="154" t="s">
        <v>70</v>
      </c>
      <c r="B34" s="156">
        <v>7</v>
      </c>
      <c r="C34" s="159" t="s">
        <v>71</v>
      </c>
      <c r="D34" s="157"/>
      <c r="E34" s="152"/>
    </row>
    <row r="35" spans="1:5" s="153" customFormat="1" ht="20.100000000000001" customHeight="1" x14ac:dyDescent="0.25">
      <c r="A35" s="155" t="s">
        <v>72</v>
      </c>
      <c r="B35" s="156">
        <v>7.3</v>
      </c>
      <c r="C35" s="159" t="s">
        <v>71</v>
      </c>
      <c r="D35" s="152"/>
    </row>
    <row r="36" spans="1:5" s="153" customFormat="1" ht="20.100000000000001" customHeight="1" x14ac:dyDescent="0.25">
      <c r="A36" s="155" t="s">
        <v>73</v>
      </c>
      <c r="B36" s="158">
        <f>B34*B32</f>
        <v>798</v>
      </c>
      <c r="C36" s="159" t="s">
        <v>71</v>
      </c>
      <c r="D36" s="157"/>
      <c r="E36" s="152"/>
    </row>
    <row r="37" spans="1:5" s="153" customFormat="1" ht="20.100000000000001" customHeight="1" x14ac:dyDescent="0.25">
      <c r="A37" s="155" t="s">
        <v>74</v>
      </c>
      <c r="B37" s="158">
        <f>B35*B32</f>
        <v>832.19999999999993</v>
      </c>
      <c r="C37" s="159" t="s">
        <v>71</v>
      </c>
      <c r="D37" s="157"/>
      <c r="E37" s="152"/>
    </row>
    <row r="38" spans="1:5" s="153" customFormat="1" ht="20.100000000000001" customHeight="1" x14ac:dyDescent="0.25">
      <c r="A38" s="155" t="s">
        <v>75</v>
      </c>
      <c r="B38" s="158">
        <v>22.8</v>
      </c>
      <c r="C38" s="159" t="s">
        <v>71</v>
      </c>
      <c r="D38" s="151"/>
      <c r="E38" s="152"/>
    </row>
    <row r="39" spans="1:5" s="153" customFormat="1" ht="20.100000000000001" customHeight="1" x14ac:dyDescent="0.25">
      <c r="A39" s="155" t="s">
        <v>76</v>
      </c>
      <c r="B39" s="158">
        <f>B38+B37</f>
        <v>854.99999999999989</v>
      </c>
      <c r="C39" s="150" t="s">
        <v>71</v>
      </c>
      <c r="D39" s="151"/>
      <c r="E39" s="152"/>
    </row>
    <row r="40" spans="1:5" s="147" customFormat="1" ht="27" customHeight="1" x14ac:dyDescent="0.25">
      <c r="A40" s="218" t="s">
        <v>79</v>
      </c>
      <c r="B40" s="219"/>
      <c r="C40" s="220"/>
      <c r="D40" s="145"/>
      <c r="E40" s="146"/>
    </row>
    <row r="41" spans="1:5" s="153" customFormat="1" ht="20.100000000000001" customHeight="1" x14ac:dyDescent="0.25">
      <c r="A41" s="148" t="s">
        <v>63</v>
      </c>
      <c r="B41" s="149">
        <v>20</v>
      </c>
      <c r="C41" s="150" t="s">
        <v>64</v>
      </c>
      <c r="D41" s="151"/>
      <c r="E41" s="152"/>
    </row>
    <row r="42" spans="1:5" s="153" customFormat="1" ht="20.100000000000001" customHeight="1" x14ac:dyDescent="0.25">
      <c r="A42" s="154" t="s">
        <v>65</v>
      </c>
      <c r="B42" s="149">
        <v>19</v>
      </c>
      <c r="C42" s="150" t="s">
        <v>64</v>
      </c>
      <c r="D42" s="151"/>
      <c r="E42" s="152"/>
    </row>
    <row r="43" spans="1:5" s="153" customFormat="1" ht="20.100000000000001" customHeight="1" x14ac:dyDescent="0.25">
      <c r="A43" s="155" t="s">
        <v>66</v>
      </c>
      <c r="B43" s="149">
        <v>8</v>
      </c>
      <c r="C43" s="150" t="s">
        <v>67</v>
      </c>
      <c r="D43" s="151"/>
      <c r="E43" s="152"/>
    </row>
    <row r="44" spans="1:5" s="153" customFormat="1" ht="20.100000000000001" customHeight="1" x14ac:dyDescent="0.25">
      <c r="A44" s="155" t="s">
        <v>68</v>
      </c>
      <c r="B44" s="149">
        <f>B42*B43</f>
        <v>152</v>
      </c>
      <c r="C44" s="150" t="s">
        <v>64</v>
      </c>
      <c r="D44" s="151"/>
      <c r="E44" s="152"/>
    </row>
    <row r="45" spans="1:5" s="153" customFormat="1" ht="20.100000000000001" customHeight="1" x14ac:dyDescent="0.25">
      <c r="A45" s="155" t="s">
        <v>69</v>
      </c>
      <c r="B45" s="149">
        <f>B44*B41</f>
        <v>3040</v>
      </c>
      <c r="C45" s="150" t="s">
        <v>64</v>
      </c>
      <c r="D45" s="151"/>
      <c r="E45" s="152"/>
    </row>
    <row r="46" spans="1:5" s="153" customFormat="1" ht="20.100000000000001" customHeight="1" x14ac:dyDescent="0.25">
      <c r="A46" s="154" t="s">
        <v>70</v>
      </c>
      <c r="B46" s="156">
        <v>5</v>
      </c>
      <c r="C46" s="159" t="s">
        <v>71</v>
      </c>
      <c r="D46" s="157"/>
      <c r="E46" s="152"/>
    </row>
    <row r="47" spans="1:5" s="153" customFormat="1" ht="20.100000000000001" customHeight="1" x14ac:dyDescent="0.25">
      <c r="A47" s="155" t="s">
        <v>72</v>
      </c>
      <c r="B47" s="156">
        <f>(5.222+5.224+5.218+5.222+5.224+5.222+5.226+5.238+5.218+5.212)/10</f>
        <v>5.2226000000000017</v>
      </c>
      <c r="C47" s="159" t="s">
        <v>71</v>
      </c>
      <c r="D47" s="157"/>
      <c r="E47" s="152"/>
    </row>
    <row r="48" spans="1:5" s="153" customFormat="1" ht="20.100000000000001" customHeight="1" x14ac:dyDescent="0.25">
      <c r="A48" s="155" t="s">
        <v>73</v>
      </c>
      <c r="B48" s="158">
        <f>B46*B44</f>
        <v>760</v>
      </c>
      <c r="C48" s="159" t="s">
        <v>71</v>
      </c>
      <c r="D48" s="157"/>
      <c r="E48" s="152"/>
    </row>
    <row r="49" spans="1:6" s="153" customFormat="1" ht="20.100000000000001" customHeight="1" x14ac:dyDescent="0.25">
      <c r="A49" s="155" t="s">
        <v>74</v>
      </c>
      <c r="B49" s="158">
        <v>790.4</v>
      </c>
      <c r="C49" s="159" t="s">
        <v>71</v>
      </c>
      <c r="D49" s="157"/>
      <c r="E49" s="152"/>
    </row>
    <row r="50" spans="1:6" s="153" customFormat="1" ht="20.100000000000001" customHeight="1" x14ac:dyDescent="0.25">
      <c r="A50" s="155" t="s">
        <v>75</v>
      </c>
      <c r="B50" s="158">
        <v>22.8</v>
      </c>
      <c r="C50" s="159" t="s">
        <v>71</v>
      </c>
      <c r="D50" s="151"/>
      <c r="E50" s="152"/>
    </row>
    <row r="51" spans="1:6" s="153" customFormat="1" ht="20.100000000000001" customHeight="1" x14ac:dyDescent="0.25">
      <c r="A51" s="155" t="s">
        <v>76</v>
      </c>
      <c r="B51" s="158">
        <f>B49+B50</f>
        <v>813.19999999999993</v>
      </c>
      <c r="C51" s="150" t="s">
        <v>71</v>
      </c>
      <c r="D51" s="151"/>
      <c r="E51" s="152"/>
    </row>
    <row r="52" spans="1:6" s="153" customFormat="1" ht="20.100000000000001" customHeight="1" x14ac:dyDescent="0.25">
      <c r="A52" s="160"/>
      <c r="B52" s="161"/>
      <c r="C52" s="162"/>
      <c r="D52" s="151"/>
      <c r="E52" s="152"/>
    </row>
    <row r="53" spans="1:6" s="153" customFormat="1" ht="20.100000000000001" customHeight="1" x14ac:dyDescent="0.25">
      <c r="A53" s="160"/>
      <c r="B53" s="161"/>
      <c r="C53" s="162"/>
      <c r="D53" s="151"/>
      <c r="E53" s="152"/>
    </row>
    <row r="54" spans="1:6" s="153" customFormat="1" ht="20.100000000000001" hidden="1" customHeight="1" x14ac:dyDescent="0.25">
      <c r="A54" s="160"/>
      <c r="B54" s="161"/>
      <c r="C54" s="162"/>
      <c r="D54" s="151"/>
      <c r="E54" s="152"/>
    </row>
    <row r="55" spans="1:6" s="147" customFormat="1" ht="15.75" hidden="1" x14ac:dyDescent="0.25">
      <c r="A55" s="163" t="s">
        <v>80</v>
      </c>
      <c r="B55" s="164"/>
      <c r="C55" s="165"/>
      <c r="D55" s="166"/>
      <c r="E55" s="146"/>
    </row>
    <row r="56" spans="1:6" s="171" customFormat="1" ht="15.75" hidden="1" x14ac:dyDescent="0.25">
      <c r="A56" s="167" t="s">
        <v>81</v>
      </c>
      <c r="B56" s="168" t="s">
        <v>82</v>
      </c>
      <c r="C56" s="168" t="s">
        <v>83</v>
      </c>
      <c r="D56" s="169" t="s">
        <v>84</v>
      </c>
      <c r="E56" s="170" t="s">
        <v>85</v>
      </c>
      <c r="F56" s="170" t="s">
        <v>86</v>
      </c>
    </row>
    <row r="57" spans="1:6" s="176" customFormat="1" ht="15.75" hidden="1" x14ac:dyDescent="0.25">
      <c r="A57" s="159" t="s">
        <v>87</v>
      </c>
      <c r="B57" s="172">
        <v>0.28499999999999998</v>
      </c>
      <c r="C57" s="172">
        <v>0.2</v>
      </c>
      <c r="D57" s="173">
        <v>0.23499999999999999</v>
      </c>
      <c r="E57" s="174">
        <v>9.1999999999999993</v>
      </c>
      <c r="F57" s="175"/>
    </row>
    <row r="58" spans="1:6" s="176" customFormat="1" ht="15.75" hidden="1" x14ac:dyDescent="0.25">
      <c r="A58" s="159" t="s">
        <v>88</v>
      </c>
      <c r="B58" s="172">
        <v>0.26500000000000001</v>
      </c>
      <c r="C58" s="172">
        <v>0.17499999999999999</v>
      </c>
      <c r="D58" s="173">
        <v>0.215</v>
      </c>
      <c r="E58" s="174">
        <v>7</v>
      </c>
      <c r="F58" s="175"/>
    </row>
    <row r="59" spans="1:6" s="176" customFormat="1" ht="15.75" hidden="1" x14ac:dyDescent="0.25">
      <c r="A59" s="159" t="s">
        <v>89</v>
      </c>
      <c r="B59" s="172">
        <v>0.30499999999999999</v>
      </c>
      <c r="C59" s="172">
        <v>0.14499999999999999</v>
      </c>
      <c r="D59" s="173">
        <v>0.14000000000000001</v>
      </c>
      <c r="E59" s="174">
        <v>5.2</v>
      </c>
      <c r="F59" s="175"/>
    </row>
    <row r="60" spans="1:6" s="176" customFormat="1" ht="15.75" hidden="1" x14ac:dyDescent="0.25">
      <c r="A60" s="159" t="s">
        <v>90</v>
      </c>
      <c r="B60" s="172">
        <v>36.5</v>
      </c>
      <c r="C60" s="172">
        <v>25.5</v>
      </c>
      <c r="D60" s="173">
        <v>21.5</v>
      </c>
      <c r="E60" s="174">
        <v>6.35</v>
      </c>
      <c r="F60" s="175" t="s">
        <v>91</v>
      </c>
    </row>
    <row r="61" spans="1:6" s="176" customFormat="1" ht="15.75" hidden="1" x14ac:dyDescent="0.25">
      <c r="A61" s="159" t="s">
        <v>92</v>
      </c>
      <c r="B61" s="172">
        <v>36.5</v>
      </c>
      <c r="C61" s="172">
        <v>25.5</v>
      </c>
      <c r="D61" s="173">
        <v>21.5</v>
      </c>
      <c r="E61" s="174">
        <v>6.98</v>
      </c>
      <c r="F61" s="175" t="s">
        <v>93</v>
      </c>
    </row>
    <row r="62" spans="1:6" s="153" customFormat="1" ht="15.75" hidden="1" x14ac:dyDescent="0.25">
      <c r="A62" s="159"/>
      <c r="B62" s="177"/>
      <c r="C62" s="159"/>
      <c r="D62" s="178"/>
      <c r="E62" s="179"/>
      <c r="F62" s="154"/>
    </row>
    <row r="63" spans="1:6" s="153" customFormat="1" ht="15.75" hidden="1" x14ac:dyDescent="0.25">
      <c r="A63" s="159"/>
      <c r="B63" s="177"/>
      <c r="C63" s="159"/>
      <c r="D63" s="178"/>
      <c r="E63" s="179"/>
      <c r="F63" s="154"/>
    </row>
    <row r="64" spans="1:6" s="185" customFormat="1" hidden="1" x14ac:dyDescent="0.2">
      <c r="A64" s="180"/>
      <c r="B64" s="181"/>
      <c r="C64" s="182"/>
      <c r="D64" s="183"/>
      <c r="E64" s="184"/>
    </row>
    <row r="65" spans="2:5" s="185" customFormat="1" hidden="1" x14ac:dyDescent="0.2">
      <c r="B65" s="181"/>
      <c r="C65" s="182"/>
      <c r="D65" s="183"/>
      <c r="E65" s="184"/>
    </row>
    <row r="66" spans="2:5" s="185" customFormat="1" x14ac:dyDescent="0.2">
      <c r="B66" s="181"/>
      <c r="C66" s="182"/>
      <c r="D66" s="183"/>
      <c r="E66" s="184"/>
    </row>
    <row r="67" spans="2:5" s="185" customFormat="1" x14ac:dyDescent="0.2">
      <c r="B67" s="181"/>
      <c r="C67" s="182"/>
      <c r="D67" s="183"/>
      <c r="E67" s="184"/>
    </row>
    <row r="68" spans="2:5" s="185" customFormat="1" x14ac:dyDescent="0.2">
      <c r="B68" s="181"/>
      <c r="C68" s="182"/>
      <c r="D68" s="183"/>
      <c r="E68" s="184"/>
    </row>
    <row r="69" spans="2:5" s="185" customFormat="1" x14ac:dyDescent="0.2">
      <c r="B69" s="181"/>
      <c r="C69" s="182"/>
      <c r="D69" s="183"/>
      <c r="E69" s="184"/>
    </row>
    <row r="70" spans="2:5" s="153" customFormat="1" ht="15.75" x14ac:dyDescent="0.25">
      <c r="B70" s="186"/>
      <c r="C70" s="187"/>
      <c r="D70" s="151"/>
      <c r="E70" s="152"/>
    </row>
    <row r="71" spans="2:5" s="153" customFormat="1" ht="15.75" x14ac:dyDescent="0.25">
      <c r="B71" s="186"/>
      <c r="C71" s="187"/>
      <c r="D71" s="151"/>
      <c r="E71" s="152"/>
    </row>
    <row r="72" spans="2:5" s="153" customFormat="1" ht="15.75" x14ac:dyDescent="0.25">
      <c r="B72" s="186"/>
      <c r="C72" s="187"/>
      <c r="D72" s="151"/>
      <c r="E72" s="152"/>
    </row>
    <row r="73" spans="2:5" s="153" customFormat="1" ht="15.75" x14ac:dyDescent="0.25">
      <c r="B73" s="186"/>
      <c r="C73" s="187"/>
      <c r="D73" s="151"/>
      <c r="E73" s="152"/>
    </row>
    <row r="74" spans="2:5" s="153" customFormat="1" ht="15.75" x14ac:dyDescent="0.25">
      <c r="B74" s="186"/>
      <c r="C74" s="187"/>
      <c r="D74" s="151"/>
      <c r="E74" s="152"/>
    </row>
    <row r="75" spans="2:5" s="153" customFormat="1" ht="15.75" x14ac:dyDescent="0.25">
      <c r="B75" s="186"/>
      <c r="C75" s="187"/>
      <c r="D75" s="151"/>
      <c r="E75" s="152"/>
    </row>
    <row r="76" spans="2:5" s="153" customFormat="1" ht="15.75" x14ac:dyDescent="0.25">
      <c r="B76" s="186"/>
      <c r="C76" s="187"/>
      <c r="D76" s="151"/>
      <c r="E76" s="152"/>
    </row>
    <row r="77" spans="2:5" s="153" customFormat="1" ht="15.75" x14ac:dyDescent="0.25">
      <c r="B77" s="186"/>
      <c r="C77" s="187"/>
      <c r="D77" s="151"/>
      <c r="E77" s="152"/>
    </row>
    <row r="78" spans="2:5" s="153" customFormat="1" ht="15.75" x14ac:dyDescent="0.25">
      <c r="B78" s="186"/>
      <c r="C78" s="187"/>
      <c r="D78" s="151"/>
      <c r="E78" s="152"/>
    </row>
    <row r="79" spans="2:5" s="153" customFormat="1" ht="15.75" x14ac:dyDescent="0.25">
      <c r="B79" s="186"/>
      <c r="C79" s="187"/>
      <c r="D79" s="151"/>
      <c r="E79" s="152"/>
    </row>
    <row r="80" spans="2:5" s="153" customFormat="1" ht="15.75" x14ac:dyDescent="0.25">
      <c r="B80" s="186"/>
      <c r="C80" s="187"/>
      <c r="D80" s="151"/>
      <c r="E80" s="152"/>
    </row>
    <row r="81" spans="2:5" s="153" customFormat="1" ht="15.75" x14ac:dyDescent="0.25">
      <c r="B81" s="186"/>
      <c r="C81" s="187"/>
      <c r="D81" s="151"/>
      <c r="E81" s="152"/>
    </row>
    <row r="82" spans="2:5" s="153" customFormat="1" ht="15.75" x14ac:dyDescent="0.25">
      <c r="B82" s="186"/>
      <c r="C82" s="187"/>
      <c r="D82" s="151"/>
      <c r="E82" s="152"/>
    </row>
    <row r="83" spans="2:5" s="153" customFormat="1" ht="15.75" x14ac:dyDescent="0.25">
      <c r="B83" s="186"/>
      <c r="C83" s="187"/>
      <c r="D83" s="151"/>
      <c r="E83" s="152"/>
    </row>
    <row r="84" spans="2:5" s="153" customFormat="1" ht="15.75" x14ac:dyDescent="0.25">
      <c r="B84" s="186"/>
      <c r="C84" s="187"/>
      <c r="D84" s="151"/>
      <c r="E84" s="152"/>
    </row>
    <row r="85" spans="2:5" s="153" customFormat="1" ht="15.75" x14ac:dyDescent="0.25">
      <c r="B85" s="186"/>
      <c r="C85" s="187"/>
      <c r="D85" s="151"/>
      <c r="E85" s="152"/>
    </row>
    <row r="86" spans="2:5" s="153" customFormat="1" ht="15.75" x14ac:dyDescent="0.25">
      <c r="B86" s="186"/>
      <c r="C86" s="187"/>
      <c r="D86" s="151"/>
      <c r="E86" s="152"/>
    </row>
    <row r="87" spans="2:5" s="153" customFormat="1" ht="15.75" x14ac:dyDescent="0.25">
      <c r="B87" s="186"/>
      <c r="C87" s="187"/>
      <c r="D87" s="151"/>
      <c r="E87" s="152"/>
    </row>
    <row r="88" spans="2:5" s="153" customFormat="1" ht="15.75" x14ac:dyDescent="0.25">
      <c r="B88" s="186"/>
      <c r="C88" s="187"/>
      <c r="D88" s="151"/>
      <c r="E88" s="152"/>
    </row>
    <row r="89" spans="2:5" s="153" customFormat="1" ht="15.75" x14ac:dyDescent="0.25">
      <c r="B89" s="186"/>
      <c r="C89" s="187"/>
      <c r="D89" s="151"/>
      <c r="E89" s="152"/>
    </row>
    <row r="90" spans="2:5" s="153" customFormat="1" ht="15.75" x14ac:dyDescent="0.25">
      <c r="B90" s="186"/>
      <c r="C90" s="187"/>
      <c r="D90" s="151"/>
      <c r="E90" s="152"/>
    </row>
    <row r="91" spans="2:5" s="153" customFormat="1" ht="15.75" x14ac:dyDescent="0.25">
      <c r="B91" s="186"/>
      <c r="C91" s="187"/>
      <c r="D91" s="151"/>
      <c r="E91" s="152"/>
    </row>
    <row r="92" spans="2:5" s="153" customFormat="1" ht="15.75" x14ac:dyDescent="0.25">
      <c r="B92" s="186"/>
      <c r="C92" s="187"/>
      <c r="D92" s="151"/>
      <c r="E92" s="152"/>
    </row>
    <row r="93" spans="2:5" s="153" customFormat="1" ht="15.75" x14ac:dyDescent="0.25">
      <c r="B93" s="186"/>
      <c r="C93" s="187"/>
      <c r="D93" s="151"/>
      <c r="E93" s="152"/>
    </row>
    <row r="94" spans="2:5" s="153" customFormat="1" ht="15.75" x14ac:dyDescent="0.25">
      <c r="B94" s="186"/>
      <c r="C94" s="187"/>
      <c r="D94" s="151"/>
      <c r="E94" s="152"/>
    </row>
    <row r="95" spans="2:5" s="153" customFormat="1" ht="15.75" x14ac:dyDescent="0.25">
      <c r="B95" s="186"/>
      <c r="C95" s="187"/>
      <c r="D95" s="151"/>
      <c r="E95" s="152"/>
    </row>
    <row r="96" spans="2:5" s="153" customFormat="1" ht="15.75" x14ac:dyDescent="0.25">
      <c r="B96" s="186"/>
      <c r="C96" s="187"/>
      <c r="D96" s="151"/>
      <c r="E96" s="152"/>
    </row>
    <row r="97" spans="2:5" s="153" customFormat="1" ht="15.75" x14ac:dyDescent="0.25">
      <c r="B97" s="186"/>
      <c r="C97" s="187"/>
      <c r="D97" s="151"/>
      <c r="E97" s="152"/>
    </row>
    <row r="98" spans="2:5" s="153" customFormat="1" ht="15.75" x14ac:dyDescent="0.25">
      <c r="B98" s="186"/>
      <c r="C98" s="187"/>
      <c r="D98" s="151"/>
      <c r="E98" s="152"/>
    </row>
    <row r="99" spans="2:5" s="153" customFormat="1" ht="15.75" x14ac:dyDescent="0.25">
      <c r="B99" s="186"/>
      <c r="C99" s="187"/>
      <c r="D99" s="151"/>
      <c r="E99" s="152"/>
    </row>
    <row r="100" spans="2:5" s="153" customFormat="1" ht="15.75" x14ac:dyDescent="0.25">
      <c r="B100" s="186"/>
      <c r="C100" s="187"/>
      <c r="D100" s="151"/>
      <c r="E100" s="152"/>
    </row>
    <row r="101" spans="2:5" s="153" customFormat="1" ht="15.75" x14ac:dyDescent="0.25">
      <c r="B101" s="186"/>
      <c r="C101" s="187"/>
      <c r="D101" s="151"/>
      <c r="E101" s="152"/>
    </row>
    <row r="102" spans="2:5" s="153" customFormat="1" ht="15.75" x14ac:dyDescent="0.25">
      <c r="B102" s="186"/>
      <c r="C102" s="187"/>
      <c r="D102" s="151"/>
      <c r="E102" s="152"/>
    </row>
    <row r="103" spans="2:5" s="153" customFormat="1" ht="15.75" x14ac:dyDescent="0.25">
      <c r="B103" s="186"/>
      <c r="C103" s="187"/>
      <c r="D103" s="151"/>
      <c r="E103" s="152"/>
    </row>
    <row r="104" spans="2:5" s="153" customFormat="1" ht="15.75" x14ac:dyDescent="0.25">
      <c r="B104" s="186"/>
      <c r="C104" s="187"/>
      <c r="D104" s="151"/>
      <c r="E104" s="152"/>
    </row>
    <row r="105" spans="2:5" s="153" customFormat="1" ht="15.75" x14ac:dyDescent="0.25">
      <c r="B105" s="186"/>
      <c r="C105" s="187"/>
      <c r="D105" s="151"/>
      <c r="E105" s="152"/>
    </row>
    <row r="106" spans="2:5" s="153" customFormat="1" ht="15.75" x14ac:dyDescent="0.25">
      <c r="B106" s="186"/>
      <c r="C106" s="187"/>
      <c r="D106" s="151"/>
      <c r="E106" s="152"/>
    </row>
    <row r="107" spans="2:5" s="153" customFormat="1" ht="15.75" x14ac:dyDescent="0.25">
      <c r="B107" s="186"/>
      <c r="C107" s="187"/>
      <c r="D107" s="151"/>
      <c r="E107" s="152"/>
    </row>
    <row r="108" spans="2:5" s="153" customFormat="1" ht="15.75" x14ac:dyDescent="0.25">
      <c r="B108" s="186"/>
      <c r="C108" s="187"/>
      <c r="D108" s="151"/>
      <c r="E108" s="152"/>
    </row>
    <row r="109" spans="2:5" s="153" customFormat="1" ht="15.75" x14ac:dyDescent="0.25">
      <c r="B109" s="186"/>
      <c r="C109" s="187"/>
      <c r="D109" s="151"/>
      <c r="E109" s="152"/>
    </row>
    <row r="110" spans="2:5" s="153" customFormat="1" ht="15.75" x14ac:dyDescent="0.25">
      <c r="B110" s="186"/>
      <c r="C110" s="187"/>
      <c r="D110" s="151"/>
      <c r="E110" s="152"/>
    </row>
    <row r="111" spans="2:5" s="153" customFormat="1" ht="15.75" x14ac:dyDescent="0.25">
      <c r="B111" s="186"/>
      <c r="C111" s="187"/>
      <c r="D111" s="151"/>
      <c r="E111" s="152"/>
    </row>
    <row r="112" spans="2:5" s="153" customFormat="1" ht="15.75" x14ac:dyDescent="0.25">
      <c r="B112" s="186"/>
      <c r="C112" s="187"/>
      <c r="D112" s="151"/>
      <c r="E112" s="152"/>
    </row>
    <row r="113" spans="2:5" s="153" customFormat="1" ht="15.75" x14ac:dyDescent="0.25">
      <c r="B113" s="186"/>
      <c r="C113" s="187"/>
      <c r="D113" s="151"/>
      <c r="E113" s="152"/>
    </row>
    <row r="114" spans="2:5" s="153" customFormat="1" ht="15.75" x14ac:dyDescent="0.25">
      <c r="B114" s="186"/>
      <c r="C114" s="187"/>
      <c r="D114" s="151"/>
      <c r="E114" s="152"/>
    </row>
    <row r="115" spans="2:5" s="153" customFormat="1" ht="15.75" x14ac:dyDescent="0.25">
      <c r="B115" s="186"/>
      <c r="C115" s="187"/>
      <c r="D115" s="151"/>
      <c r="E115" s="152"/>
    </row>
    <row r="116" spans="2:5" s="153" customFormat="1" ht="15.75" x14ac:dyDescent="0.25">
      <c r="B116" s="186"/>
      <c r="C116" s="187"/>
      <c r="D116" s="151"/>
      <c r="E116" s="152"/>
    </row>
    <row r="117" spans="2:5" s="153" customFormat="1" ht="15.75" x14ac:dyDescent="0.25">
      <c r="B117" s="186"/>
      <c r="C117" s="187"/>
      <c r="D117" s="151"/>
      <c r="E117" s="152"/>
    </row>
    <row r="118" spans="2:5" s="192" customFormat="1" ht="15.75" x14ac:dyDescent="0.25">
      <c r="B118" s="188"/>
      <c r="C118" s="189"/>
      <c r="D118" s="190"/>
      <c r="E118" s="191"/>
    </row>
    <row r="119" spans="2:5" s="192" customFormat="1" ht="15.75" x14ac:dyDescent="0.25">
      <c r="B119" s="188"/>
      <c r="C119" s="189"/>
      <c r="D119" s="190"/>
      <c r="E119" s="191"/>
    </row>
    <row r="120" spans="2:5" s="192" customFormat="1" ht="15.75" x14ac:dyDescent="0.25">
      <c r="B120" s="188"/>
      <c r="C120" s="189"/>
      <c r="D120" s="190"/>
      <c r="E120" s="191"/>
    </row>
    <row r="121" spans="2:5" s="192" customFormat="1" ht="15.75" x14ac:dyDescent="0.25">
      <c r="B121" s="188"/>
      <c r="C121" s="189"/>
      <c r="D121" s="190"/>
      <c r="E121" s="191"/>
    </row>
    <row r="122" spans="2:5" s="192" customFormat="1" ht="15.75" x14ac:dyDescent="0.25">
      <c r="B122" s="188"/>
      <c r="C122" s="189"/>
      <c r="D122" s="190"/>
      <c r="E122" s="191"/>
    </row>
    <row r="123" spans="2:5" s="192" customFormat="1" ht="15.75" x14ac:dyDescent="0.25">
      <c r="B123" s="188"/>
      <c r="C123" s="189"/>
      <c r="D123" s="190"/>
      <c r="E123" s="191"/>
    </row>
    <row r="124" spans="2:5" s="192" customFormat="1" ht="15.75" x14ac:dyDescent="0.25">
      <c r="B124" s="188"/>
      <c r="C124" s="189"/>
      <c r="D124" s="190"/>
      <c r="E124" s="191"/>
    </row>
    <row r="125" spans="2:5" s="192" customFormat="1" ht="15.75" x14ac:dyDescent="0.25">
      <c r="B125" s="188"/>
      <c r="C125" s="189"/>
      <c r="D125" s="190"/>
      <c r="E125" s="191"/>
    </row>
    <row r="126" spans="2:5" s="192" customFormat="1" ht="15.75" x14ac:dyDescent="0.25">
      <c r="B126" s="188"/>
      <c r="C126" s="189"/>
      <c r="D126" s="190"/>
      <c r="E126" s="191"/>
    </row>
    <row r="127" spans="2:5" s="192" customFormat="1" ht="15.75" x14ac:dyDescent="0.25">
      <c r="B127" s="188"/>
      <c r="C127" s="189"/>
      <c r="D127" s="190"/>
      <c r="E127" s="191"/>
    </row>
    <row r="128" spans="2:5" s="192" customFormat="1" ht="15.75" x14ac:dyDescent="0.25">
      <c r="B128" s="188"/>
      <c r="C128" s="189"/>
      <c r="D128" s="190"/>
      <c r="E128" s="191"/>
    </row>
    <row r="129" spans="2:5" s="192" customFormat="1" ht="15.75" x14ac:dyDescent="0.25">
      <c r="B129" s="188"/>
      <c r="C129" s="189"/>
      <c r="D129" s="190"/>
      <c r="E129" s="191"/>
    </row>
    <row r="130" spans="2:5" s="192" customFormat="1" ht="15.75" x14ac:dyDescent="0.25">
      <c r="B130" s="188"/>
      <c r="C130" s="189"/>
      <c r="D130" s="190"/>
      <c r="E130" s="191"/>
    </row>
    <row r="131" spans="2:5" s="192" customFormat="1" ht="15.75" x14ac:dyDescent="0.25">
      <c r="B131" s="188"/>
      <c r="C131" s="189"/>
      <c r="D131" s="190"/>
      <c r="E131" s="191"/>
    </row>
    <row r="132" spans="2:5" s="192" customFormat="1" ht="15.75" x14ac:dyDescent="0.25">
      <c r="B132" s="188"/>
      <c r="C132" s="189"/>
      <c r="D132" s="190"/>
      <c r="E132" s="191"/>
    </row>
    <row r="133" spans="2:5" s="192" customFormat="1" ht="15.75" x14ac:dyDescent="0.25">
      <c r="B133" s="188"/>
      <c r="C133" s="189"/>
      <c r="D133" s="190"/>
      <c r="E133" s="191"/>
    </row>
    <row r="134" spans="2:5" s="192" customFormat="1" ht="15.75" x14ac:dyDescent="0.25">
      <c r="B134" s="188"/>
      <c r="C134" s="189"/>
      <c r="D134" s="190"/>
      <c r="E134" s="191"/>
    </row>
    <row r="135" spans="2:5" s="192" customFormat="1" ht="15.75" x14ac:dyDescent="0.25">
      <c r="B135" s="188"/>
      <c r="C135" s="189"/>
      <c r="D135" s="190"/>
      <c r="E135" s="191"/>
    </row>
    <row r="136" spans="2:5" s="192" customFormat="1" ht="15.75" x14ac:dyDescent="0.25">
      <c r="B136" s="188"/>
      <c r="C136" s="189"/>
      <c r="D136" s="190"/>
      <c r="E136" s="191"/>
    </row>
    <row r="137" spans="2:5" s="192" customFormat="1" ht="15.75" x14ac:dyDescent="0.25">
      <c r="B137" s="188"/>
      <c r="C137" s="189"/>
      <c r="D137" s="190"/>
      <c r="E137" s="191"/>
    </row>
    <row r="138" spans="2:5" s="192" customFormat="1" ht="15.75" x14ac:dyDescent="0.25">
      <c r="B138" s="188"/>
      <c r="C138" s="189"/>
      <c r="D138" s="190"/>
      <c r="E138" s="191"/>
    </row>
    <row r="139" spans="2:5" s="192" customFormat="1" ht="15.75" x14ac:dyDescent="0.25">
      <c r="B139" s="188"/>
      <c r="C139" s="189"/>
      <c r="D139" s="190"/>
      <c r="E139" s="191"/>
    </row>
    <row r="140" spans="2:5" s="192" customFormat="1" ht="15.75" x14ac:dyDescent="0.25">
      <c r="B140" s="188"/>
      <c r="C140" s="189"/>
      <c r="D140" s="190"/>
      <c r="E140" s="191"/>
    </row>
    <row r="141" spans="2:5" s="192" customFormat="1" ht="15.75" x14ac:dyDescent="0.25">
      <c r="B141" s="188"/>
      <c r="C141" s="189"/>
      <c r="D141" s="190"/>
      <c r="E141" s="191"/>
    </row>
    <row r="142" spans="2:5" s="192" customFormat="1" ht="15" x14ac:dyDescent="0.2">
      <c r="B142" s="188"/>
      <c r="C142" s="193"/>
      <c r="D142" s="190"/>
      <c r="E142" s="191"/>
    </row>
    <row r="143" spans="2:5" s="192" customFormat="1" ht="15" x14ac:dyDescent="0.2">
      <c r="B143" s="188"/>
      <c r="C143" s="193"/>
      <c r="D143" s="190"/>
      <c r="E143" s="191"/>
    </row>
    <row r="144" spans="2:5" s="192" customFormat="1" ht="15" x14ac:dyDescent="0.2">
      <c r="B144" s="188"/>
      <c r="C144" s="193"/>
      <c r="D144" s="190"/>
      <c r="E144" s="191"/>
    </row>
    <row r="145" spans="2:5" s="192" customFormat="1" ht="15" x14ac:dyDescent="0.2">
      <c r="B145" s="188"/>
      <c r="C145" s="193"/>
      <c r="D145" s="190"/>
      <c r="E145" s="191"/>
    </row>
    <row r="146" spans="2:5" s="192" customFormat="1" ht="15" x14ac:dyDescent="0.2">
      <c r="B146" s="188"/>
      <c r="C146" s="193"/>
      <c r="D146" s="190"/>
      <c r="E146" s="191"/>
    </row>
    <row r="147" spans="2:5" s="192" customFormat="1" ht="15" x14ac:dyDescent="0.2">
      <c r="B147" s="188"/>
      <c r="C147" s="193"/>
      <c r="D147" s="190"/>
      <c r="E147" s="191"/>
    </row>
    <row r="148" spans="2:5" s="192" customFormat="1" ht="15" x14ac:dyDescent="0.2">
      <c r="B148" s="188"/>
      <c r="C148" s="193"/>
      <c r="D148" s="190"/>
      <c r="E148" s="191"/>
    </row>
    <row r="149" spans="2:5" s="192" customFormat="1" ht="15" x14ac:dyDescent="0.2">
      <c r="B149" s="188"/>
      <c r="C149" s="193"/>
      <c r="D149" s="190"/>
      <c r="E149" s="191"/>
    </row>
    <row r="150" spans="2:5" s="192" customFormat="1" ht="15" x14ac:dyDescent="0.2">
      <c r="B150" s="188"/>
      <c r="C150" s="193"/>
      <c r="D150" s="190"/>
      <c r="E150" s="191"/>
    </row>
    <row r="151" spans="2:5" s="192" customFormat="1" ht="15" x14ac:dyDescent="0.2">
      <c r="B151" s="188"/>
      <c r="C151" s="193"/>
      <c r="D151" s="190"/>
      <c r="E151" s="191"/>
    </row>
    <row r="152" spans="2:5" s="192" customFormat="1" ht="15" x14ac:dyDescent="0.2">
      <c r="B152" s="188"/>
      <c r="C152" s="193"/>
      <c r="D152" s="190"/>
      <c r="E152" s="191"/>
    </row>
    <row r="153" spans="2:5" s="192" customFormat="1" ht="15" x14ac:dyDescent="0.2">
      <c r="B153" s="188"/>
      <c r="C153" s="193"/>
      <c r="D153" s="190"/>
      <c r="E153" s="191"/>
    </row>
    <row r="154" spans="2:5" s="192" customFormat="1" ht="15" x14ac:dyDescent="0.2">
      <c r="B154" s="188"/>
      <c r="C154" s="193"/>
      <c r="D154" s="190"/>
      <c r="E154" s="191"/>
    </row>
    <row r="155" spans="2:5" s="192" customFormat="1" ht="15" x14ac:dyDescent="0.2">
      <c r="B155" s="188"/>
      <c r="C155" s="193"/>
      <c r="D155" s="190"/>
      <c r="E155" s="191"/>
    </row>
    <row r="156" spans="2:5" s="192" customFormat="1" ht="15" x14ac:dyDescent="0.2">
      <c r="B156" s="188"/>
      <c r="C156" s="193"/>
      <c r="D156" s="190"/>
      <c r="E156" s="191"/>
    </row>
    <row r="157" spans="2:5" s="192" customFormat="1" ht="15" x14ac:dyDescent="0.2">
      <c r="B157" s="188"/>
      <c r="C157" s="193"/>
      <c r="D157" s="190"/>
      <c r="E157" s="191"/>
    </row>
    <row r="158" spans="2:5" s="192" customFormat="1" ht="15" x14ac:dyDescent="0.2">
      <c r="B158" s="188"/>
      <c r="C158" s="193"/>
      <c r="D158" s="190"/>
      <c r="E158" s="191"/>
    </row>
    <row r="159" spans="2:5" s="192" customFormat="1" ht="15" x14ac:dyDescent="0.2">
      <c r="B159" s="188"/>
      <c r="C159" s="193"/>
      <c r="D159" s="190"/>
      <c r="E159" s="191"/>
    </row>
    <row r="160" spans="2:5" s="192" customFormat="1" ht="15" x14ac:dyDescent="0.2">
      <c r="B160" s="188"/>
      <c r="C160" s="193"/>
      <c r="D160" s="190"/>
      <c r="E160" s="191"/>
    </row>
    <row r="161" spans="2:5" s="192" customFormat="1" ht="15" x14ac:dyDescent="0.2">
      <c r="B161" s="188"/>
      <c r="C161" s="193"/>
      <c r="D161" s="190"/>
      <c r="E161" s="191"/>
    </row>
    <row r="162" spans="2:5" s="192" customFormat="1" ht="15" x14ac:dyDescent="0.2">
      <c r="B162" s="188"/>
      <c r="C162" s="193"/>
      <c r="D162" s="190"/>
      <c r="E162" s="191"/>
    </row>
    <row r="163" spans="2:5" s="192" customFormat="1" ht="15" x14ac:dyDescent="0.2">
      <c r="B163" s="188"/>
      <c r="C163" s="193"/>
      <c r="D163" s="190"/>
      <c r="E163" s="191"/>
    </row>
    <row r="164" spans="2:5" s="192" customFormat="1" ht="15" x14ac:dyDescent="0.2">
      <c r="B164" s="188"/>
      <c r="C164" s="193"/>
      <c r="D164" s="190"/>
      <c r="E164" s="191"/>
    </row>
    <row r="165" spans="2:5" s="192" customFormat="1" ht="15" x14ac:dyDescent="0.2">
      <c r="B165" s="188"/>
      <c r="C165" s="193"/>
      <c r="D165" s="190"/>
      <c r="E165" s="191"/>
    </row>
    <row r="166" spans="2:5" s="192" customFormat="1" ht="15" x14ac:dyDescent="0.2">
      <c r="B166" s="188"/>
      <c r="C166" s="193"/>
      <c r="D166" s="190"/>
      <c r="E166" s="191"/>
    </row>
    <row r="167" spans="2:5" s="192" customFormat="1" ht="15" x14ac:dyDescent="0.2">
      <c r="B167" s="188"/>
      <c r="C167" s="193"/>
      <c r="D167" s="190"/>
      <c r="E167" s="191"/>
    </row>
    <row r="168" spans="2:5" s="192" customFormat="1" ht="15" x14ac:dyDescent="0.2">
      <c r="B168" s="188"/>
      <c r="C168" s="193"/>
      <c r="D168" s="190"/>
      <c r="E168" s="191"/>
    </row>
    <row r="169" spans="2:5" s="192" customFormat="1" ht="15" x14ac:dyDescent="0.2">
      <c r="B169" s="188"/>
      <c r="C169" s="193"/>
      <c r="D169" s="190"/>
      <c r="E169" s="191"/>
    </row>
    <row r="170" spans="2:5" s="192" customFormat="1" ht="15" x14ac:dyDescent="0.2">
      <c r="B170" s="188"/>
      <c r="C170" s="193"/>
      <c r="D170" s="190"/>
      <c r="E170" s="191"/>
    </row>
    <row r="171" spans="2:5" s="192" customFormat="1" ht="15" x14ac:dyDescent="0.2">
      <c r="B171" s="188"/>
      <c r="C171" s="193"/>
      <c r="D171" s="190"/>
      <c r="E171" s="191"/>
    </row>
    <row r="172" spans="2:5" s="192" customFormat="1" ht="15" x14ac:dyDescent="0.2">
      <c r="B172" s="188"/>
      <c r="C172" s="193"/>
      <c r="D172" s="190"/>
      <c r="E172" s="191"/>
    </row>
    <row r="173" spans="2:5" s="192" customFormat="1" ht="15" x14ac:dyDescent="0.2">
      <c r="B173" s="188"/>
      <c r="C173" s="193"/>
      <c r="D173" s="190"/>
      <c r="E173" s="191"/>
    </row>
    <row r="174" spans="2:5" s="192" customFormat="1" ht="15" x14ac:dyDescent="0.2">
      <c r="B174" s="188"/>
      <c r="C174" s="193"/>
      <c r="D174" s="190"/>
      <c r="E174" s="191"/>
    </row>
    <row r="175" spans="2:5" s="192" customFormat="1" ht="15" x14ac:dyDescent="0.2">
      <c r="B175" s="188"/>
      <c r="C175" s="193"/>
      <c r="D175" s="190"/>
      <c r="E175" s="191"/>
    </row>
    <row r="176" spans="2:5" s="192" customFormat="1" ht="15" x14ac:dyDescent="0.2">
      <c r="B176" s="188"/>
      <c r="C176" s="193"/>
      <c r="D176" s="190"/>
      <c r="E176" s="191"/>
    </row>
    <row r="177" spans="2:5" s="192" customFormat="1" ht="15" x14ac:dyDescent="0.2">
      <c r="B177" s="188"/>
      <c r="C177" s="193"/>
      <c r="D177" s="190"/>
      <c r="E177" s="191"/>
    </row>
    <row r="178" spans="2:5" s="192" customFormat="1" ht="15" x14ac:dyDescent="0.2">
      <c r="B178" s="188"/>
      <c r="C178" s="193"/>
      <c r="D178" s="190"/>
      <c r="E178" s="191"/>
    </row>
    <row r="179" spans="2:5" s="192" customFormat="1" ht="15" x14ac:dyDescent="0.2">
      <c r="B179" s="188"/>
      <c r="C179" s="193"/>
      <c r="D179" s="190"/>
      <c r="E179" s="191"/>
    </row>
    <row r="180" spans="2:5" s="192" customFormat="1" ht="15" x14ac:dyDescent="0.2">
      <c r="B180" s="188"/>
      <c r="C180" s="193"/>
      <c r="D180" s="190"/>
      <c r="E180" s="191"/>
    </row>
    <row r="181" spans="2:5" s="192" customFormat="1" ht="15" x14ac:dyDescent="0.2">
      <c r="B181" s="188"/>
      <c r="C181" s="193"/>
      <c r="D181" s="190"/>
      <c r="E181" s="191"/>
    </row>
    <row r="182" spans="2:5" s="192" customFormat="1" ht="15" x14ac:dyDescent="0.2">
      <c r="B182" s="188"/>
      <c r="C182" s="193"/>
      <c r="D182" s="190"/>
      <c r="E182" s="191"/>
    </row>
    <row r="183" spans="2:5" s="192" customFormat="1" ht="15" x14ac:dyDescent="0.2">
      <c r="B183" s="188"/>
      <c r="C183" s="193"/>
      <c r="D183" s="190"/>
      <c r="E183" s="191"/>
    </row>
    <row r="184" spans="2:5" s="192" customFormat="1" ht="15" x14ac:dyDescent="0.2">
      <c r="B184" s="188"/>
      <c r="C184" s="193"/>
      <c r="D184" s="190"/>
      <c r="E184" s="191"/>
    </row>
    <row r="185" spans="2:5" s="192" customFormat="1" ht="15" x14ac:dyDescent="0.2">
      <c r="B185" s="188"/>
      <c r="C185" s="193"/>
      <c r="D185" s="190"/>
      <c r="E185" s="191"/>
    </row>
    <row r="186" spans="2:5" s="192" customFormat="1" ht="15" x14ac:dyDescent="0.2">
      <c r="B186" s="188"/>
      <c r="C186" s="193"/>
      <c r="D186" s="190"/>
      <c r="E186" s="191"/>
    </row>
    <row r="187" spans="2:5" s="192" customFormat="1" ht="15" x14ac:dyDescent="0.2">
      <c r="B187" s="188"/>
      <c r="C187" s="193"/>
      <c r="D187" s="190"/>
      <c r="E187" s="191"/>
    </row>
    <row r="188" spans="2:5" s="192" customFormat="1" ht="15" x14ac:dyDescent="0.2">
      <c r="B188" s="188"/>
      <c r="C188" s="193"/>
      <c r="D188" s="190"/>
      <c r="E188" s="191"/>
    </row>
    <row r="189" spans="2:5" s="192" customFormat="1" ht="15" x14ac:dyDescent="0.2">
      <c r="B189" s="188"/>
      <c r="C189" s="193"/>
      <c r="D189" s="190"/>
      <c r="E189" s="191"/>
    </row>
    <row r="190" spans="2:5" s="192" customFormat="1" ht="15" x14ac:dyDescent="0.2">
      <c r="B190" s="188"/>
      <c r="C190" s="193"/>
      <c r="D190" s="190"/>
      <c r="E190" s="191"/>
    </row>
    <row r="191" spans="2:5" s="192" customFormat="1" ht="15" x14ac:dyDescent="0.2">
      <c r="B191" s="188"/>
      <c r="C191" s="193"/>
      <c r="D191" s="190"/>
      <c r="E191" s="191"/>
    </row>
    <row r="192" spans="2:5" s="192" customFormat="1" ht="15" x14ac:dyDescent="0.2">
      <c r="B192" s="188"/>
      <c r="C192" s="193"/>
      <c r="D192" s="190"/>
      <c r="E192" s="191"/>
    </row>
    <row r="193" spans="2:5" s="192" customFormat="1" ht="15" x14ac:dyDescent="0.2">
      <c r="B193" s="188"/>
      <c r="C193" s="193"/>
      <c r="D193" s="190"/>
      <c r="E193" s="191"/>
    </row>
    <row r="194" spans="2:5" s="192" customFormat="1" ht="15" x14ac:dyDescent="0.2">
      <c r="B194" s="188"/>
      <c r="C194" s="193"/>
      <c r="D194" s="190"/>
      <c r="E194" s="191"/>
    </row>
    <row r="195" spans="2:5" s="192" customFormat="1" ht="15" x14ac:dyDescent="0.2">
      <c r="B195" s="188"/>
      <c r="C195" s="193"/>
      <c r="D195" s="190"/>
      <c r="E195" s="191"/>
    </row>
    <row r="196" spans="2:5" s="192" customFormat="1" ht="15" x14ac:dyDescent="0.2">
      <c r="B196" s="188"/>
      <c r="C196" s="193"/>
      <c r="D196" s="190"/>
      <c r="E196" s="191"/>
    </row>
    <row r="197" spans="2:5" s="192" customFormat="1" ht="15" x14ac:dyDescent="0.2">
      <c r="B197" s="188"/>
      <c r="C197" s="193"/>
      <c r="D197" s="190"/>
      <c r="E197" s="191"/>
    </row>
    <row r="198" spans="2:5" s="192" customFormat="1" ht="15" x14ac:dyDescent="0.2">
      <c r="B198" s="188"/>
      <c r="C198" s="193"/>
      <c r="D198" s="190"/>
      <c r="E198" s="191"/>
    </row>
    <row r="199" spans="2:5" s="192" customFormat="1" ht="15" x14ac:dyDescent="0.2">
      <c r="B199" s="188"/>
      <c r="C199" s="193"/>
      <c r="D199" s="190"/>
      <c r="E199" s="191"/>
    </row>
    <row r="200" spans="2:5" s="192" customFormat="1" ht="15" x14ac:dyDescent="0.2">
      <c r="B200" s="188"/>
      <c r="C200" s="193"/>
      <c r="D200" s="190"/>
      <c r="E200" s="191"/>
    </row>
    <row r="201" spans="2:5" s="192" customFormat="1" ht="15" x14ac:dyDescent="0.2">
      <c r="B201" s="188"/>
      <c r="C201" s="193"/>
      <c r="D201" s="190"/>
      <c r="E201" s="191"/>
    </row>
    <row r="202" spans="2:5" s="192" customFormat="1" ht="15" x14ac:dyDescent="0.2">
      <c r="B202" s="188"/>
      <c r="C202" s="193"/>
      <c r="D202" s="190"/>
      <c r="E202" s="191"/>
    </row>
    <row r="203" spans="2:5" s="192" customFormat="1" ht="15" x14ac:dyDescent="0.2">
      <c r="B203" s="188"/>
      <c r="C203" s="193"/>
      <c r="D203" s="190"/>
      <c r="E203" s="191"/>
    </row>
    <row r="204" spans="2:5" s="192" customFormat="1" ht="15" x14ac:dyDescent="0.2">
      <c r="B204" s="188"/>
      <c r="C204" s="193"/>
      <c r="D204" s="190"/>
      <c r="E204" s="191"/>
    </row>
    <row r="205" spans="2:5" s="192" customFormat="1" ht="15" x14ac:dyDescent="0.2">
      <c r="B205" s="188"/>
      <c r="C205" s="193"/>
      <c r="D205" s="190"/>
      <c r="E205" s="191"/>
    </row>
    <row r="206" spans="2:5" s="192" customFormat="1" ht="15" x14ac:dyDescent="0.2">
      <c r="B206" s="188"/>
      <c r="C206" s="193"/>
      <c r="D206" s="190"/>
      <c r="E206" s="191"/>
    </row>
    <row r="207" spans="2:5" s="192" customFormat="1" ht="15" x14ac:dyDescent="0.2">
      <c r="B207" s="188"/>
      <c r="C207" s="193"/>
      <c r="D207" s="190"/>
      <c r="E207" s="191"/>
    </row>
    <row r="208" spans="2:5" s="192" customFormat="1" ht="15" x14ac:dyDescent="0.2">
      <c r="B208" s="188"/>
      <c r="C208" s="193"/>
      <c r="D208" s="190"/>
      <c r="E208" s="191"/>
    </row>
    <row r="209" spans="2:5" s="192" customFormat="1" ht="15" x14ac:dyDescent="0.2">
      <c r="B209" s="188"/>
      <c r="C209" s="193"/>
      <c r="D209" s="190"/>
      <c r="E209" s="191"/>
    </row>
    <row r="210" spans="2:5" s="192" customFormat="1" ht="15" x14ac:dyDescent="0.2">
      <c r="B210" s="188"/>
      <c r="C210" s="193"/>
      <c r="D210" s="190"/>
      <c r="E210" s="191"/>
    </row>
    <row r="211" spans="2:5" s="192" customFormat="1" ht="15" x14ac:dyDescent="0.2">
      <c r="B211" s="188"/>
      <c r="C211" s="193"/>
      <c r="D211" s="190"/>
      <c r="E211" s="191"/>
    </row>
    <row r="212" spans="2:5" s="192" customFormat="1" ht="15" x14ac:dyDescent="0.2">
      <c r="B212" s="188"/>
      <c r="C212" s="193"/>
      <c r="D212" s="190"/>
      <c r="E212" s="191"/>
    </row>
    <row r="213" spans="2:5" s="192" customFormat="1" ht="15" x14ac:dyDescent="0.2">
      <c r="B213" s="188"/>
      <c r="C213" s="193"/>
      <c r="D213" s="190"/>
      <c r="E213" s="191"/>
    </row>
    <row r="214" spans="2:5" s="192" customFormat="1" ht="15" x14ac:dyDescent="0.2">
      <c r="B214" s="188"/>
      <c r="C214" s="193"/>
      <c r="D214" s="190"/>
      <c r="E214" s="191"/>
    </row>
    <row r="215" spans="2:5" s="192" customFormat="1" ht="15" x14ac:dyDescent="0.2">
      <c r="B215" s="188"/>
      <c r="C215" s="193"/>
      <c r="D215" s="190"/>
      <c r="E215" s="191"/>
    </row>
    <row r="216" spans="2:5" s="192" customFormat="1" ht="15" x14ac:dyDescent="0.2">
      <c r="B216" s="188"/>
      <c r="C216" s="193"/>
      <c r="D216" s="190"/>
      <c r="E216" s="191"/>
    </row>
    <row r="217" spans="2:5" s="192" customFormat="1" ht="15" x14ac:dyDescent="0.2">
      <c r="B217" s="188"/>
      <c r="C217" s="193"/>
      <c r="D217" s="190"/>
      <c r="E217" s="191"/>
    </row>
    <row r="218" spans="2:5" s="192" customFormat="1" ht="15" x14ac:dyDescent="0.2">
      <c r="B218" s="188"/>
      <c r="C218" s="193"/>
      <c r="D218" s="190"/>
      <c r="E218" s="191"/>
    </row>
    <row r="219" spans="2:5" s="192" customFormat="1" ht="15" x14ac:dyDescent="0.2">
      <c r="B219" s="188"/>
      <c r="C219" s="193"/>
      <c r="D219" s="190"/>
      <c r="E219" s="191"/>
    </row>
    <row r="220" spans="2:5" s="192" customFormat="1" ht="15" x14ac:dyDescent="0.2">
      <c r="B220" s="188"/>
      <c r="C220" s="193"/>
      <c r="D220" s="190"/>
      <c r="E220" s="191"/>
    </row>
    <row r="221" spans="2:5" s="192" customFormat="1" ht="15" x14ac:dyDescent="0.2">
      <c r="B221" s="188"/>
      <c r="C221" s="193"/>
      <c r="D221" s="190"/>
      <c r="E221" s="191"/>
    </row>
    <row r="222" spans="2:5" s="192" customFormat="1" ht="15" x14ac:dyDescent="0.2">
      <c r="B222" s="188"/>
      <c r="C222" s="193"/>
      <c r="D222" s="190"/>
      <c r="E222" s="191"/>
    </row>
    <row r="223" spans="2:5" s="192" customFormat="1" ht="15" x14ac:dyDescent="0.2">
      <c r="B223" s="188"/>
      <c r="C223" s="193"/>
      <c r="D223" s="190"/>
      <c r="E223" s="191"/>
    </row>
    <row r="224" spans="2:5" s="192" customFormat="1" ht="15" x14ac:dyDescent="0.2">
      <c r="B224" s="188"/>
      <c r="C224" s="193"/>
      <c r="D224" s="190"/>
      <c r="E224" s="191"/>
    </row>
    <row r="225" spans="2:5" s="192" customFormat="1" ht="15" x14ac:dyDescent="0.2">
      <c r="B225" s="188"/>
      <c r="C225" s="193"/>
      <c r="D225" s="190"/>
      <c r="E225" s="191"/>
    </row>
    <row r="226" spans="2:5" s="192" customFormat="1" ht="15" x14ac:dyDescent="0.2">
      <c r="B226" s="188"/>
      <c r="C226" s="193"/>
      <c r="D226" s="190"/>
      <c r="E226" s="191"/>
    </row>
    <row r="227" spans="2:5" s="192" customFormat="1" ht="15" x14ac:dyDescent="0.2">
      <c r="B227" s="188"/>
      <c r="C227" s="193"/>
      <c r="D227" s="190"/>
      <c r="E227" s="191"/>
    </row>
    <row r="228" spans="2:5" s="192" customFormat="1" ht="15" x14ac:dyDescent="0.2">
      <c r="B228" s="188"/>
      <c r="C228" s="193"/>
      <c r="D228" s="190"/>
      <c r="E228" s="191"/>
    </row>
    <row r="229" spans="2:5" s="192" customFormat="1" ht="15" x14ac:dyDescent="0.2">
      <c r="B229" s="188"/>
      <c r="C229" s="193"/>
      <c r="D229" s="190"/>
      <c r="E229" s="191"/>
    </row>
    <row r="230" spans="2:5" s="192" customFormat="1" ht="15" x14ac:dyDescent="0.2">
      <c r="B230" s="188"/>
      <c r="C230" s="193"/>
      <c r="D230" s="190"/>
      <c r="E230" s="191"/>
    </row>
    <row r="231" spans="2:5" s="192" customFormat="1" ht="15" x14ac:dyDescent="0.2">
      <c r="B231" s="188"/>
      <c r="C231" s="193"/>
      <c r="D231" s="190"/>
      <c r="E231" s="191"/>
    </row>
    <row r="232" spans="2:5" s="192" customFormat="1" ht="15" x14ac:dyDescent="0.2">
      <c r="B232" s="188"/>
      <c r="C232" s="193"/>
      <c r="D232" s="190"/>
      <c r="E232" s="191"/>
    </row>
    <row r="233" spans="2:5" s="192" customFormat="1" ht="15" x14ac:dyDescent="0.2">
      <c r="B233" s="188"/>
      <c r="C233" s="193"/>
      <c r="D233" s="190"/>
      <c r="E233" s="191"/>
    </row>
    <row r="234" spans="2:5" s="192" customFormat="1" ht="15" x14ac:dyDescent="0.2">
      <c r="B234" s="188"/>
      <c r="C234" s="193"/>
      <c r="D234" s="190"/>
      <c r="E234" s="191"/>
    </row>
    <row r="235" spans="2:5" s="192" customFormat="1" ht="15" x14ac:dyDescent="0.2">
      <c r="B235" s="188"/>
      <c r="C235" s="193"/>
      <c r="D235" s="190"/>
      <c r="E235" s="191"/>
    </row>
    <row r="236" spans="2:5" s="192" customFormat="1" ht="15" x14ac:dyDescent="0.2">
      <c r="B236" s="188"/>
      <c r="C236" s="193"/>
      <c r="D236" s="190"/>
      <c r="E236" s="191"/>
    </row>
    <row r="237" spans="2:5" s="192" customFormat="1" ht="15" x14ac:dyDescent="0.2">
      <c r="B237" s="188"/>
      <c r="C237" s="193"/>
      <c r="D237" s="190"/>
      <c r="E237" s="191"/>
    </row>
    <row r="238" spans="2:5" s="192" customFormat="1" ht="15" x14ac:dyDescent="0.2">
      <c r="B238" s="188"/>
      <c r="C238" s="193"/>
      <c r="D238" s="190"/>
      <c r="E238" s="191"/>
    </row>
    <row r="239" spans="2:5" s="192" customFormat="1" ht="15" x14ac:dyDescent="0.2">
      <c r="B239" s="188"/>
      <c r="C239" s="193"/>
      <c r="D239" s="190"/>
      <c r="E239" s="191"/>
    </row>
    <row r="240" spans="2:5" s="192" customFormat="1" ht="15" x14ac:dyDescent="0.2">
      <c r="B240" s="188"/>
      <c r="C240" s="193"/>
      <c r="D240" s="190"/>
      <c r="E240" s="191"/>
    </row>
    <row r="241" spans="2:5" s="192" customFormat="1" ht="15" x14ac:dyDescent="0.2">
      <c r="B241" s="188"/>
      <c r="C241" s="193"/>
      <c r="D241" s="190"/>
      <c r="E241" s="191"/>
    </row>
    <row r="242" spans="2:5" s="192" customFormat="1" ht="15" x14ac:dyDescent="0.2">
      <c r="B242" s="188"/>
      <c r="C242" s="193"/>
      <c r="D242" s="190"/>
      <c r="E242" s="191"/>
    </row>
    <row r="243" spans="2:5" s="192" customFormat="1" ht="15" x14ac:dyDescent="0.2">
      <c r="B243" s="188"/>
      <c r="C243" s="193"/>
      <c r="D243" s="190"/>
      <c r="E243" s="191"/>
    </row>
    <row r="244" spans="2:5" s="192" customFormat="1" ht="15" x14ac:dyDescent="0.2">
      <c r="B244" s="188"/>
      <c r="C244" s="193"/>
      <c r="D244" s="190"/>
      <c r="E244" s="191"/>
    </row>
    <row r="245" spans="2:5" s="192" customFormat="1" ht="15" x14ac:dyDescent="0.2">
      <c r="B245" s="188"/>
      <c r="C245" s="193"/>
      <c r="D245" s="190"/>
      <c r="E245" s="191"/>
    </row>
    <row r="246" spans="2:5" s="192" customFormat="1" ht="15" x14ac:dyDescent="0.2">
      <c r="B246" s="188"/>
      <c r="C246" s="193"/>
      <c r="D246" s="190"/>
      <c r="E246" s="191"/>
    </row>
    <row r="247" spans="2:5" s="192" customFormat="1" ht="15" x14ac:dyDescent="0.2">
      <c r="B247" s="188"/>
      <c r="C247" s="193"/>
      <c r="D247" s="190"/>
      <c r="E247" s="191"/>
    </row>
    <row r="248" spans="2:5" s="192" customFormat="1" ht="15" x14ac:dyDescent="0.2">
      <c r="B248" s="188"/>
      <c r="C248" s="193"/>
      <c r="D248" s="190"/>
      <c r="E248" s="191"/>
    </row>
    <row r="249" spans="2:5" s="192" customFormat="1" ht="15" x14ac:dyDescent="0.2">
      <c r="B249" s="188"/>
      <c r="C249" s="193"/>
      <c r="D249" s="190"/>
      <c r="E249" s="191"/>
    </row>
    <row r="250" spans="2:5" s="192" customFormat="1" ht="15" x14ac:dyDescent="0.2">
      <c r="B250" s="188"/>
      <c r="C250" s="193"/>
      <c r="D250" s="190"/>
      <c r="E250" s="191"/>
    </row>
    <row r="251" spans="2:5" s="192" customFormat="1" ht="15" x14ac:dyDescent="0.2">
      <c r="B251" s="188"/>
      <c r="C251" s="193"/>
      <c r="D251" s="190"/>
      <c r="E251" s="191"/>
    </row>
    <row r="252" spans="2:5" s="192" customFormat="1" ht="15" x14ac:dyDescent="0.2">
      <c r="B252" s="188"/>
      <c r="C252" s="193"/>
      <c r="D252" s="190"/>
      <c r="E252" s="191"/>
    </row>
    <row r="253" spans="2:5" s="192" customFormat="1" ht="15" x14ac:dyDescent="0.2">
      <c r="B253" s="188"/>
      <c r="C253" s="193"/>
      <c r="D253" s="190"/>
      <c r="E253" s="191"/>
    </row>
    <row r="254" spans="2:5" s="192" customFormat="1" ht="15" x14ac:dyDescent="0.2">
      <c r="B254" s="188"/>
      <c r="C254" s="193"/>
      <c r="D254" s="190"/>
      <c r="E254" s="191"/>
    </row>
    <row r="255" spans="2:5" s="192" customFormat="1" ht="15" x14ac:dyDescent="0.2">
      <c r="B255" s="188"/>
      <c r="C255" s="193"/>
      <c r="D255" s="190"/>
      <c r="E255" s="191"/>
    </row>
    <row r="256" spans="2:5" s="192" customFormat="1" ht="15" x14ac:dyDescent="0.2">
      <c r="B256" s="188"/>
      <c r="C256" s="193"/>
      <c r="D256" s="190"/>
      <c r="E256" s="191"/>
    </row>
    <row r="257" spans="2:5" s="192" customFormat="1" ht="15" x14ac:dyDescent="0.2">
      <c r="B257" s="188"/>
      <c r="C257" s="193"/>
      <c r="D257" s="190"/>
      <c r="E257" s="191"/>
    </row>
    <row r="258" spans="2:5" s="192" customFormat="1" ht="15" x14ac:dyDescent="0.2">
      <c r="B258" s="188"/>
      <c r="C258" s="193"/>
      <c r="D258" s="190"/>
      <c r="E258" s="191"/>
    </row>
    <row r="259" spans="2:5" s="192" customFormat="1" ht="15" x14ac:dyDescent="0.2">
      <c r="B259" s="188"/>
      <c r="C259" s="193"/>
      <c r="D259" s="190"/>
      <c r="E259" s="191"/>
    </row>
    <row r="260" spans="2:5" s="192" customFormat="1" ht="15" x14ac:dyDescent="0.2">
      <c r="B260" s="188"/>
      <c r="C260" s="193"/>
      <c r="D260" s="190"/>
      <c r="E260" s="191"/>
    </row>
    <row r="261" spans="2:5" s="192" customFormat="1" ht="15" x14ac:dyDescent="0.2">
      <c r="B261" s="188"/>
      <c r="C261" s="193"/>
      <c r="D261" s="190"/>
      <c r="E261" s="191"/>
    </row>
    <row r="262" spans="2:5" s="192" customFormat="1" ht="15" x14ac:dyDescent="0.2">
      <c r="B262" s="188"/>
      <c r="C262" s="193"/>
      <c r="D262" s="190"/>
      <c r="E262" s="191"/>
    </row>
    <row r="263" spans="2:5" s="192" customFormat="1" ht="15" x14ac:dyDescent="0.2">
      <c r="B263" s="188"/>
      <c r="C263" s="193"/>
      <c r="D263" s="190"/>
      <c r="E263" s="191"/>
    </row>
    <row r="264" spans="2:5" s="192" customFormat="1" ht="15" x14ac:dyDescent="0.2">
      <c r="B264" s="188"/>
      <c r="C264" s="193"/>
      <c r="D264" s="190"/>
      <c r="E264" s="191"/>
    </row>
    <row r="265" spans="2:5" s="192" customFormat="1" ht="15" x14ac:dyDescent="0.2">
      <c r="B265" s="188"/>
      <c r="C265" s="193"/>
      <c r="D265" s="190"/>
      <c r="E265" s="191"/>
    </row>
    <row r="266" spans="2:5" s="192" customFormat="1" ht="15" x14ac:dyDescent="0.2">
      <c r="B266" s="188"/>
      <c r="C266" s="193"/>
      <c r="D266" s="190"/>
      <c r="E266" s="191"/>
    </row>
    <row r="267" spans="2:5" s="192" customFormat="1" ht="15" x14ac:dyDescent="0.2">
      <c r="B267" s="188"/>
      <c r="C267" s="193"/>
      <c r="D267" s="190"/>
      <c r="E267" s="191"/>
    </row>
    <row r="268" spans="2:5" s="192" customFormat="1" ht="15" x14ac:dyDescent="0.2">
      <c r="B268" s="188"/>
      <c r="C268" s="193"/>
      <c r="D268" s="190"/>
      <c r="E268" s="191"/>
    </row>
    <row r="269" spans="2:5" s="192" customFormat="1" ht="15" x14ac:dyDescent="0.2">
      <c r="B269" s="188"/>
      <c r="C269" s="193"/>
      <c r="D269" s="190"/>
      <c r="E269" s="191"/>
    </row>
    <row r="270" spans="2:5" s="192" customFormat="1" ht="15" x14ac:dyDescent="0.2">
      <c r="B270" s="188"/>
      <c r="C270" s="193"/>
      <c r="D270" s="190"/>
      <c r="E270" s="191"/>
    </row>
    <row r="271" spans="2:5" s="192" customFormat="1" ht="15" x14ac:dyDescent="0.2">
      <c r="B271" s="188"/>
      <c r="C271" s="193"/>
      <c r="D271" s="190"/>
      <c r="E271" s="191"/>
    </row>
    <row r="272" spans="2:5" s="192" customFormat="1" ht="15" x14ac:dyDescent="0.2">
      <c r="B272" s="188"/>
      <c r="C272" s="193"/>
      <c r="D272" s="190"/>
      <c r="E272" s="191"/>
    </row>
    <row r="273" spans="2:5" s="192" customFormat="1" ht="15" x14ac:dyDescent="0.2">
      <c r="B273" s="188"/>
      <c r="C273" s="193"/>
      <c r="D273" s="190"/>
      <c r="E273" s="191"/>
    </row>
    <row r="274" spans="2:5" s="192" customFormat="1" ht="15" x14ac:dyDescent="0.2">
      <c r="B274" s="188"/>
      <c r="C274" s="193"/>
      <c r="D274" s="190"/>
      <c r="E274" s="191"/>
    </row>
    <row r="275" spans="2:5" s="192" customFormat="1" ht="15" x14ac:dyDescent="0.2">
      <c r="B275" s="188"/>
      <c r="C275" s="193"/>
      <c r="D275" s="190"/>
      <c r="E275" s="191"/>
    </row>
    <row r="276" spans="2:5" s="192" customFormat="1" ht="15" x14ac:dyDescent="0.2">
      <c r="B276" s="188"/>
      <c r="C276" s="193"/>
      <c r="D276" s="190"/>
      <c r="E276" s="191"/>
    </row>
    <row r="277" spans="2:5" s="192" customFormat="1" ht="15" x14ac:dyDescent="0.2">
      <c r="B277" s="188"/>
      <c r="C277" s="193"/>
      <c r="D277" s="190"/>
      <c r="E277" s="191"/>
    </row>
    <row r="278" spans="2:5" s="192" customFormat="1" ht="15" x14ac:dyDescent="0.2">
      <c r="B278" s="188"/>
      <c r="C278" s="193"/>
      <c r="D278" s="190"/>
      <c r="E278" s="191"/>
    </row>
    <row r="279" spans="2:5" s="192" customFormat="1" ht="15" x14ac:dyDescent="0.2">
      <c r="B279" s="188"/>
      <c r="C279" s="193"/>
      <c r="D279" s="190"/>
      <c r="E279" s="191"/>
    </row>
    <row r="280" spans="2:5" s="192" customFormat="1" ht="15" x14ac:dyDescent="0.2">
      <c r="B280" s="188"/>
      <c r="C280" s="193"/>
      <c r="D280" s="190"/>
      <c r="E280" s="191"/>
    </row>
    <row r="281" spans="2:5" s="192" customFormat="1" ht="15" x14ac:dyDescent="0.2">
      <c r="B281" s="188"/>
      <c r="C281" s="193"/>
      <c r="D281" s="190"/>
      <c r="E281" s="191"/>
    </row>
    <row r="282" spans="2:5" s="192" customFormat="1" ht="15" x14ac:dyDescent="0.2">
      <c r="B282" s="188"/>
      <c r="C282" s="193"/>
      <c r="D282" s="190"/>
      <c r="E282" s="191"/>
    </row>
    <row r="283" spans="2:5" s="192" customFormat="1" ht="15" x14ac:dyDescent="0.2">
      <c r="B283" s="188"/>
      <c r="C283" s="193"/>
      <c r="D283" s="190"/>
      <c r="E283" s="191"/>
    </row>
    <row r="284" spans="2:5" s="192" customFormat="1" ht="15" x14ac:dyDescent="0.2">
      <c r="B284" s="188"/>
      <c r="C284" s="193"/>
      <c r="D284" s="190"/>
      <c r="E284" s="191"/>
    </row>
    <row r="285" spans="2:5" s="192" customFormat="1" ht="15" x14ac:dyDescent="0.2">
      <c r="B285" s="188"/>
      <c r="C285" s="193"/>
      <c r="D285" s="190"/>
      <c r="E285" s="191"/>
    </row>
    <row r="286" spans="2:5" s="192" customFormat="1" ht="15" x14ac:dyDescent="0.2">
      <c r="B286" s="188"/>
      <c r="C286" s="193"/>
      <c r="D286" s="190"/>
      <c r="E286" s="191"/>
    </row>
    <row r="287" spans="2:5" s="192" customFormat="1" ht="15" x14ac:dyDescent="0.2">
      <c r="B287" s="188"/>
      <c r="C287" s="193"/>
      <c r="D287" s="190"/>
      <c r="E287" s="191"/>
    </row>
    <row r="288" spans="2:5" s="192" customFormat="1" ht="15" x14ac:dyDescent="0.2">
      <c r="B288" s="188"/>
      <c r="C288" s="193"/>
      <c r="D288" s="190"/>
      <c r="E288" s="191"/>
    </row>
    <row r="289" spans="2:5" s="192" customFormat="1" ht="15" x14ac:dyDescent="0.2">
      <c r="B289" s="188"/>
      <c r="C289" s="193"/>
      <c r="D289" s="190"/>
      <c r="E289" s="191"/>
    </row>
    <row r="290" spans="2:5" s="192" customFormat="1" ht="15" x14ac:dyDescent="0.2">
      <c r="B290" s="188"/>
      <c r="C290" s="193"/>
      <c r="D290" s="190"/>
      <c r="E290" s="191"/>
    </row>
    <row r="291" spans="2:5" s="192" customFormat="1" ht="15" x14ac:dyDescent="0.2">
      <c r="B291" s="188"/>
      <c r="C291" s="193"/>
      <c r="D291" s="190"/>
      <c r="E291" s="191"/>
    </row>
    <row r="292" spans="2:5" s="192" customFormat="1" ht="15" x14ac:dyDescent="0.2">
      <c r="B292" s="188"/>
      <c r="C292" s="193"/>
      <c r="D292" s="190"/>
      <c r="E292" s="191"/>
    </row>
    <row r="293" spans="2:5" s="192" customFormat="1" ht="15" x14ac:dyDescent="0.2">
      <c r="B293" s="188"/>
      <c r="C293" s="193"/>
      <c r="D293" s="190"/>
      <c r="E293" s="191"/>
    </row>
    <row r="294" spans="2:5" s="192" customFormat="1" ht="15" x14ac:dyDescent="0.2">
      <c r="B294" s="188"/>
      <c r="C294" s="193"/>
      <c r="D294" s="190"/>
      <c r="E294" s="191"/>
    </row>
    <row r="295" spans="2:5" s="192" customFormat="1" ht="15" x14ac:dyDescent="0.2">
      <c r="B295" s="188"/>
      <c r="C295" s="193"/>
      <c r="D295" s="190"/>
      <c r="E295" s="191"/>
    </row>
    <row r="296" spans="2:5" s="192" customFormat="1" ht="15" x14ac:dyDescent="0.2">
      <c r="B296" s="188"/>
      <c r="C296" s="193"/>
      <c r="D296" s="190"/>
      <c r="E296" s="191"/>
    </row>
    <row r="297" spans="2:5" s="192" customFormat="1" ht="15" x14ac:dyDescent="0.2">
      <c r="B297" s="188"/>
      <c r="C297" s="193"/>
      <c r="D297" s="190"/>
      <c r="E297" s="191"/>
    </row>
    <row r="298" spans="2:5" s="192" customFormat="1" ht="15" x14ac:dyDescent="0.2">
      <c r="B298" s="188"/>
      <c r="C298" s="193"/>
      <c r="D298" s="190"/>
      <c r="E298" s="191"/>
    </row>
    <row r="299" spans="2:5" s="192" customFormat="1" ht="15" x14ac:dyDescent="0.2">
      <c r="B299" s="188"/>
      <c r="C299" s="193"/>
      <c r="D299" s="190"/>
      <c r="E299" s="191"/>
    </row>
    <row r="300" spans="2:5" s="192" customFormat="1" ht="15" x14ac:dyDescent="0.2">
      <c r="B300" s="188"/>
      <c r="C300" s="193"/>
      <c r="D300" s="190"/>
      <c r="E300" s="191"/>
    </row>
    <row r="301" spans="2:5" s="192" customFormat="1" ht="15" x14ac:dyDescent="0.2">
      <c r="B301" s="188"/>
      <c r="C301" s="193"/>
      <c r="D301" s="190"/>
      <c r="E301" s="191"/>
    </row>
    <row r="302" spans="2:5" s="192" customFormat="1" ht="15" x14ac:dyDescent="0.2">
      <c r="B302" s="188"/>
      <c r="C302" s="193"/>
      <c r="D302" s="190"/>
      <c r="E302" s="191"/>
    </row>
    <row r="303" spans="2:5" s="192" customFormat="1" ht="15" x14ac:dyDescent="0.2">
      <c r="B303" s="188"/>
      <c r="C303" s="193"/>
      <c r="D303" s="190"/>
      <c r="E303" s="191"/>
    </row>
    <row r="304" spans="2:5" s="192" customFormat="1" ht="15" x14ac:dyDescent="0.2">
      <c r="B304" s="188"/>
      <c r="C304" s="193"/>
      <c r="D304" s="190"/>
      <c r="E304" s="191"/>
    </row>
    <row r="305" spans="2:5" s="192" customFormat="1" ht="15" x14ac:dyDescent="0.2">
      <c r="B305" s="188"/>
      <c r="C305" s="193"/>
      <c r="D305" s="190"/>
      <c r="E305" s="191"/>
    </row>
    <row r="306" spans="2:5" s="192" customFormat="1" ht="15" x14ac:dyDescent="0.2">
      <c r="B306" s="188"/>
      <c r="C306" s="193"/>
      <c r="D306" s="190"/>
      <c r="E306" s="191"/>
    </row>
    <row r="307" spans="2:5" s="192" customFormat="1" ht="15" x14ac:dyDescent="0.2">
      <c r="B307" s="188"/>
      <c r="C307" s="193"/>
      <c r="D307" s="190"/>
      <c r="E307" s="191"/>
    </row>
    <row r="308" spans="2:5" s="192" customFormat="1" ht="15" x14ac:dyDescent="0.2">
      <c r="B308" s="188"/>
      <c r="C308" s="193"/>
      <c r="D308" s="190"/>
      <c r="E308" s="191"/>
    </row>
    <row r="309" spans="2:5" s="192" customFormat="1" ht="15" x14ac:dyDescent="0.2">
      <c r="B309" s="188"/>
      <c r="C309" s="193"/>
      <c r="D309" s="190"/>
      <c r="E309" s="191"/>
    </row>
    <row r="310" spans="2:5" s="192" customFormat="1" ht="15" x14ac:dyDescent="0.2">
      <c r="B310" s="188"/>
      <c r="C310" s="193"/>
      <c r="D310" s="190"/>
      <c r="E310" s="191"/>
    </row>
    <row r="311" spans="2:5" s="192" customFormat="1" ht="15" x14ac:dyDescent="0.2">
      <c r="B311" s="188"/>
      <c r="C311" s="193"/>
      <c r="D311" s="190"/>
      <c r="E311" s="191"/>
    </row>
    <row r="312" spans="2:5" s="192" customFormat="1" ht="15" x14ac:dyDescent="0.2">
      <c r="B312" s="188"/>
      <c r="C312" s="193"/>
      <c r="D312" s="190"/>
      <c r="E312" s="191"/>
    </row>
    <row r="313" spans="2:5" s="192" customFormat="1" ht="15" x14ac:dyDescent="0.2">
      <c r="B313" s="188"/>
      <c r="C313" s="193"/>
      <c r="D313" s="190"/>
      <c r="E313" s="191"/>
    </row>
    <row r="314" spans="2:5" s="192" customFormat="1" ht="15" x14ac:dyDescent="0.2">
      <c r="B314" s="188"/>
      <c r="C314" s="193"/>
      <c r="D314" s="190"/>
      <c r="E314" s="191"/>
    </row>
    <row r="315" spans="2:5" s="192" customFormat="1" ht="15" x14ac:dyDescent="0.2">
      <c r="B315" s="188"/>
      <c r="C315" s="193"/>
      <c r="D315" s="190"/>
      <c r="E315" s="191"/>
    </row>
    <row r="316" spans="2:5" s="192" customFormat="1" ht="15" x14ac:dyDescent="0.2">
      <c r="B316" s="188"/>
      <c r="C316" s="193"/>
      <c r="D316" s="190"/>
      <c r="E316" s="191"/>
    </row>
    <row r="317" spans="2:5" s="192" customFormat="1" ht="15" x14ac:dyDescent="0.2">
      <c r="B317" s="188"/>
      <c r="C317" s="193"/>
      <c r="D317" s="190"/>
      <c r="E317" s="191"/>
    </row>
    <row r="318" spans="2:5" s="192" customFormat="1" ht="15" x14ac:dyDescent="0.2">
      <c r="B318" s="188"/>
      <c r="C318" s="193"/>
      <c r="D318" s="190"/>
      <c r="E318" s="191"/>
    </row>
    <row r="319" spans="2:5" s="192" customFormat="1" ht="15" x14ac:dyDescent="0.2">
      <c r="B319" s="188"/>
      <c r="C319" s="193"/>
      <c r="D319" s="190"/>
      <c r="E319" s="191"/>
    </row>
    <row r="320" spans="2:5" s="192" customFormat="1" ht="15" x14ac:dyDescent="0.2">
      <c r="B320" s="188"/>
      <c r="C320" s="193"/>
      <c r="D320" s="190"/>
      <c r="E320" s="191"/>
    </row>
    <row r="321" spans="2:5" s="192" customFormat="1" ht="15" x14ac:dyDescent="0.2">
      <c r="B321" s="188"/>
      <c r="C321" s="193"/>
      <c r="D321" s="190"/>
      <c r="E321" s="191"/>
    </row>
    <row r="322" spans="2:5" s="192" customFormat="1" ht="15" x14ac:dyDescent="0.2">
      <c r="B322" s="188"/>
      <c r="C322" s="193"/>
      <c r="D322" s="190"/>
      <c r="E322" s="191"/>
    </row>
    <row r="323" spans="2:5" s="192" customFormat="1" ht="15" x14ac:dyDescent="0.2">
      <c r="B323" s="188"/>
      <c r="C323" s="193"/>
      <c r="D323" s="190"/>
      <c r="E323" s="191"/>
    </row>
    <row r="324" spans="2:5" s="192" customFormat="1" ht="15" x14ac:dyDescent="0.2">
      <c r="B324" s="188"/>
      <c r="C324" s="193"/>
      <c r="D324" s="190"/>
      <c r="E324" s="191"/>
    </row>
    <row r="325" spans="2:5" s="192" customFormat="1" ht="15" x14ac:dyDescent="0.2">
      <c r="B325" s="188"/>
      <c r="C325" s="193"/>
      <c r="D325" s="190"/>
      <c r="E325" s="191"/>
    </row>
    <row r="326" spans="2:5" s="192" customFormat="1" ht="15" x14ac:dyDescent="0.2">
      <c r="B326" s="188"/>
      <c r="C326" s="193"/>
      <c r="D326" s="190"/>
      <c r="E326" s="191"/>
    </row>
    <row r="327" spans="2:5" s="192" customFormat="1" ht="15" x14ac:dyDescent="0.2">
      <c r="B327" s="188"/>
      <c r="C327" s="193"/>
      <c r="D327" s="190"/>
      <c r="E327" s="191"/>
    </row>
    <row r="328" spans="2:5" s="192" customFormat="1" ht="15" x14ac:dyDescent="0.2">
      <c r="B328" s="188"/>
      <c r="C328" s="193"/>
      <c r="D328" s="190"/>
      <c r="E328" s="191"/>
    </row>
    <row r="329" spans="2:5" s="192" customFormat="1" ht="15" x14ac:dyDescent="0.2">
      <c r="B329" s="188"/>
      <c r="C329" s="193"/>
      <c r="D329" s="190"/>
      <c r="E329" s="191"/>
    </row>
    <row r="330" spans="2:5" s="192" customFormat="1" ht="15" x14ac:dyDescent="0.2">
      <c r="B330" s="188"/>
      <c r="C330" s="193"/>
      <c r="D330" s="190"/>
      <c r="E330" s="191"/>
    </row>
    <row r="331" spans="2:5" s="192" customFormat="1" ht="15" x14ac:dyDescent="0.2">
      <c r="B331" s="188"/>
      <c r="C331" s="193"/>
      <c r="D331" s="190"/>
      <c r="E331" s="191"/>
    </row>
    <row r="332" spans="2:5" s="192" customFormat="1" ht="15" x14ac:dyDescent="0.2">
      <c r="B332" s="188"/>
      <c r="C332" s="193"/>
      <c r="D332" s="190"/>
      <c r="E332" s="191"/>
    </row>
    <row r="333" spans="2:5" s="192" customFormat="1" ht="15" x14ac:dyDescent="0.2">
      <c r="B333" s="188"/>
      <c r="C333" s="193"/>
      <c r="D333" s="190"/>
      <c r="E333" s="191"/>
    </row>
    <row r="334" spans="2:5" s="192" customFormat="1" ht="15" x14ac:dyDescent="0.2">
      <c r="B334" s="188"/>
      <c r="C334" s="193"/>
      <c r="D334" s="190"/>
      <c r="E334" s="191"/>
    </row>
    <row r="335" spans="2:5" s="192" customFormat="1" ht="15" x14ac:dyDescent="0.2">
      <c r="B335" s="188"/>
      <c r="C335" s="193"/>
      <c r="D335" s="190"/>
      <c r="E335" s="191"/>
    </row>
    <row r="336" spans="2:5" s="192" customFormat="1" ht="15" x14ac:dyDescent="0.2">
      <c r="B336" s="188"/>
      <c r="C336" s="193"/>
      <c r="D336" s="190"/>
      <c r="E336" s="191"/>
    </row>
    <row r="337" spans="2:5" s="192" customFormat="1" ht="15" x14ac:dyDescent="0.2">
      <c r="B337" s="188"/>
      <c r="C337" s="193"/>
      <c r="D337" s="190"/>
      <c r="E337" s="191"/>
    </row>
    <row r="338" spans="2:5" s="192" customFormat="1" ht="15" x14ac:dyDescent="0.2">
      <c r="B338" s="188"/>
      <c r="C338" s="193"/>
      <c r="D338" s="190"/>
      <c r="E338" s="191"/>
    </row>
    <row r="339" spans="2:5" s="192" customFormat="1" ht="15" x14ac:dyDescent="0.2">
      <c r="B339" s="188"/>
      <c r="C339" s="193"/>
      <c r="D339" s="190"/>
      <c r="E339" s="191"/>
    </row>
    <row r="340" spans="2:5" s="192" customFormat="1" ht="15" x14ac:dyDescent="0.2">
      <c r="B340" s="188"/>
      <c r="C340" s="193"/>
      <c r="D340" s="190"/>
      <c r="E340" s="191"/>
    </row>
    <row r="341" spans="2:5" s="192" customFormat="1" ht="15" x14ac:dyDescent="0.2">
      <c r="B341" s="188"/>
      <c r="C341" s="193"/>
      <c r="D341" s="190"/>
      <c r="E341" s="191"/>
    </row>
    <row r="342" spans="2:5" s="192" customFormat="1" ht="15" x14ac:dyDescent="0.2">
      <c r="B342" s="188"/>
      <c r="C342" s="193"/>
      <c r="D342" s="190"/>
      <c r="E342" s="191"/>
    </row>
    <row r="343" spans="2:5" s="192" customFormat="1" ht="15" x14ac:dyDescent="0.2">
      <c r="B343" s="188"/>
      <c r="C343" s="193"/>
      <c r="D343" s="190"/>
      <c r="E343" s="191"/>
    </row>
    <row r="344" spans="2:5" s="192" customFormat="1" ht="15" x14ac:dyDescent="0.2">
      <c r="B344" s="188"/>
      <c r="C344" s="193"/>
      <c r="D344" s="190"/>
      <c r="E344" s="191"/>
    </row>
    <row r="345" spans="2:5" s="192" customFormat="1" ht="15" x14ac:dyDescent="0.2">
      <c r="B345" s="188"/>
      <c r="C345" s="193"/>
      <c r="D345" s="190"/>
      <c r="E345" s="191"/>
    </row>
    <row r="346" spans="2:5" s="192" customFormat="1" ht="15" x14ac:dyDescent="0.2">
      <c r="B346" s="188"/>
      <c r="C346" s="193"/>
      <c r="D346" s="190"/>
      <c r="E346" s="191"/>
    </row>
    <row r="347" spans="2:5" s="192" customFormat="1" ht="15" x14ac:dyDescent="0.2">
      <c r="B347" s="188"/>
      <c r="C347" s="193"/>
      <c r="D347" s="190"/>
      <c r="E347" s="191"/>
    </row>
    <row r="348" spans="2:5" s="192" customFormat="1" ht="15" x14ac:dyDescent="0.2">
      <c r="B348" s="188"/>
      <c r="C348" s="193"/>
      <c r="D348" s="190"/>
      <c r="E348" s="191"/>
    </row>
    <row r="349" spans="2:5" s="192" customFormat="1" ht="15" x14ac:dyDescent="0.2">
      <c r="B349" s="188"/>
      <c r="C349" s="193"/>
      <c r="D349" s="190"/>
      <c r="E349" s="191"/>
    </row>
    <row r="350" spans="2:5" s="192" customFormat="1" ht="15" x14ac:dyDescent="0.2">
      <c r="B350" s="188"/>
      <c r="C350" s="193"/>
      <c r="D350" s="190"/>
      <c r="E350" s="191"/>
    </row>
    <row r="351" spans="2:5" s="192" customFormat="1" ht="15" x14ac:dyDescent="0.2">
      <c r="B351" s="188"/>
      <c r="C351" s="193"/>
      <c r="D351" s="190"/>
      <c r="E351" s="191"/>
    </row>
    <row r="352" spans="2:5" s="192" customFormat="1" ht="15" x14ac:dyDescent="0.2">
      <c r="B352" s="188"/>
      <c r="C352" s="193"/>
      <c r="D352" s="190"/>
      <c r="E352" s="191"/>
    </row>
    <row r="353" spans="2:5" s="192" customFormat="1" ht="15" x14ac:dyDescent="0.2">
      <c r="B353" s="188"/>
      <c r="C353" s="193"/>
      <c r="D353" s="190"/>
      <c r="E353" s="191"/>
    </row>
    <row r="354" spans="2:5" s="192" customFormat="1" ht="15" x14ac:dyDescent="0.2">
      <c r="B354" s="188"/>
      <c r="C354" s="193"/>
      <c r="D354" s="190"/>
      <c r="E354" s="191"/>
    </row>
    <row r="355" spans="2:5" s="192" customFormat="1" ht="15" x14ac:dyDescent="0.2">
      <c r="B355" s="188"/>
      <c r="C355" s="193"/>
      <c r="D355" s="190"/>
      <c r="E355" s="191"/>
    </row>
    <row r="356" spans="2:5" s="192" customFormat="1" ht="15" x14ac:dyDescent="0.2">
      <c r="B356" s="188"/>
      <c r="C356" s="193"/>
      <c r="D356" s="190"/>
      <c r="E356" s="191"/>
    </row>
    <row r="357" spans="2:5" s="192" customFormat="1" ht="15" x14ac:dyDescent="0.2">
      <c r="B357" s="188"/>
      <c r="C357" s="193"/>
      <c r="D357" s="190"/>
      <c r="E357" s="191"/>
    </row>
    <row r="358" spans="2:5" s="192" customFormat="1" ht="15" x14ac:dyDescent="0.2">
      <c r="B358" s="188"/>
      <c r="C358" s="193"/>
      <c r="D358" s="190"/>
      <c r="E358" s="191"/>
    </row>
    <row r="359" spans="2:5" s="192" customFormat="1" ht="15" x14ac:dyDescent="0.2">
      <c r="B359" s="188"/>
      <c r="C359" s="193"/>
      <c r="D359" s="190"/>
      <c r="E359" s="191"/>
    </row>
    <row r="360" spans="2:5" s="192" customFormat="1" ht="15" x14ac:dyDescent="0.2">
      <c r="B360" s="188"/>
      <c r="C360" s="193"/>
      <c r="D360" s="190"/>
      <c r="E360" s="191"/>
    </row>
    <row r="361" spans="2:5" s="192" customFormat="1" ht="15" x14ac:dyDescent="0.2">
      <c r="B361" s="188"/>
      <c r="C361" s="193"/>
      <c r="D361" s="190"/>
      <c r="E361" s="191"/>
    </row>
    <row r="362" spans="2:5" s="192" customFormat="1" ht="15" x14ac:dyDescent="0.2">
      <c r="B362" s="188"/>
      <c r="C362" s="193"/>
      <c r="D362" s="190"/>
      <c r="E362" s="191"/>
    </row>
    <row r="363" spans="2:5" s="192" customFormat="1" ht="15" x14ac:dyDescent="0.2">
      <c r="B363" s="188"/>
      <c r="C363" s="193"/>
      <c r="D363" s="190"/>
      <c r="E363" s="191"/>
    </row>
    <row r="364" spans="2:5" s="192" customFormat="1" ht="15" x14ac:dyDescent="0.2">
      <c r="B364" s="188"/>
      <c r="C364" s="193"/>
      <c r="D364" s="190"/>
      <c r="E364" s="191"/>
    </row>
    <row r="365" spans="2:5" s="192" customFormat="1" ht="15" x14ac:dyDescent="0.2">
      <c r="B365" s="188"/>
      <c r="C365" s="193"/>
      <c r="D365" s="190"/>
      <c r="E365" s="191"/>
    </row>
    <row r="366" spans="2:5" s="192" customFormat="1" ht="15" x14ac:dyDescent="0.2">
      <c r="B366" s="188"/>
      <c r="C366" s="193"/>
      <c r="D366" s="190"/>
      <c r="E366" s="191"/>
    </row>
    <row r="367" spans="2:5" s="192" customFormat="1" ht="15" x14ac:dyDescent="0.2">
      <c r="B367" s="188"/>
      <c r="C367" s="193"/>
      <c r="D367" s="190"/>
      <c r="E367" s="191"/>
    </row>
    <row r="368" spans="2:5" s="192" customFormat="1" ht="15" x14ac:dyDescent="0.2">
      <c r="B368" s="188"/>
      <c r="C368" s="193"/>
      <c r="D368" s="190"/>
      <c r="E368" s="191"/>
    </row>
  </sheetData>
  <mergeCells count="6">
    <mergeCell ref="A40:C40"/>
    <mergeCell ref="B2:C2"/>
    <mergeCell ref="A3:C3"/>
    <mergeCell ref="A4:C4"/>
    <mergeCell ref="A16:C16"/>
    <mergeCell ref="A28:C28"/>
  </mergeCells>
  <pageMargins left="0.24" right="0.33" top="0.39" bottom="0.2" header="0.33" footer="0.2"/>
  <pageSetup paperSize="9" scale="9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5121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38100</xdr:rowOff>
              </from>
              <to>
                <xdr:col>0</xdr:col>
                <xdr:colOff>1276350</xdr:colOff>
                <xdr:row>1</xdr:row>
                <xdr:rowOff>914400</xdr:rowOff>
              </to>
            </anchor>
          </objectPr>
        </oleObject>
      </mc:Choice>
      <mc:Fallback>
        <oleObject progId="MSPhotoEd.3" shapeId="512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Прайс</vt:lpstr>
      <vt:lpstr>Рентабельність операції</vt:lpstr>
      <vt:lpstr>Митні Платежі ЄС</vt:lpstr>
      <vt:lpstr>Справка о таре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2016-05-31T11:37:19Z</dcterms:modified>
</cp:coreProperties>
</file>